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C7DB5B8B-E08E-4373-B715-F37F99FFAA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D45" i="12"/>
  <c r="AF45" i="12" s="1"/>
  <c r="AB45" i="12"/>
  <c r="W45" i="12"/>
  <c r="X45" i="12" s="1"/>
  <c r="V45" i="12"/>
  <c r="S45" i="12"/>
  <c r="R45" i="12"/>
  <c r="T45" i="12" s="1"/>
  <c r="O45" i="12"/>
  <c r="P45" i="12" s="1"/>
  <c r="N45" i="12"/>
  <c r="K45" i="12"/>
  <c r="J45" i="12"/>
  <c r="L45" i="12" s="1"/>
  <c r="H45" i="12"/>
  <c r="G45" i="12"/>
  <c r="I45" i="12" s="1"/>
  <c r="E45" i="12"/>
  <c r="D45" i="12"/>
  <c r="F45" i="12" s="1"/>
  <c r="AI44" i="12"/>
  <c r="AH44" i="12"/>
  <c r="AG44" i="12"/>
  <c r="AE44" i="12"/>
  <c r="AD44" i="12"/>
  <c r="AF44" i="12" s="1"/>
  <c r="AB44" i="12"/>
  <c r="W44" i="12"/>
  <c r="V44" i="12"/>
  <c r="T44" i="12"/>
  <c r="S44" i="12"/>
  <c r="R44" i="12"/>
  <c r="O44" i="12"/>
  <c r="N44" i="12"/>
  <c r="K44" i="12"/>
  <c r="J44" i="12"/>
  <c r="L44" i="12" s="1"/>
  <c r="H44" i="12"/>
  <c r="G44" i="12"/>
  <c r="I44" i="12" s="1"/>
  <c r="E44" i="12"/>
  <c r="D44" i="12"/>
  <c r="F44" i="12" s="1"/>
  <c r="AJ43" i="12"/>
  <c r="AF43" i="12"/>
  <c r="AB43" i="12"/>
  <c r="X43" i="12"/>
  <c r="T43" i="12"/>
  <c r="P43" i="12"/>
  <c r="L43" i="12"/>
  <c r="I43" i="12"/>
  <c r="F43" i="12"/>
  <c r="Q43" i="12" s="1"/>
  <c r="AJ42" i="12"/>
  <c r="AF42" i="12"/>
  <c r="AB42" i="12"/>
  <c r="X42" i="12"/>
  <c r="T42" i="12"/>
  <c r="P42" i="12"/>
  <c r="L42" i="12"/>
  <c r="I42" i="12"/>
  <c r="F42" i="12"/>
  <c r="Q42" i="12" s="1"/>
  <c r="AJ41" i="12"/>
  <c r="AF41" i="12"/>
  <c r="AK41" i="12" s="1"/>
  <c r="AB41" i="12"/>
  <c r="X41" i="12"/>
  <c r="T41" i="12"/>
  <c r="P41" i="12"/>
  <c r="L41" i="12"/>
  <c r="I41" i="12"/>
  <c r="Y41" i="12" s="1"/>
  <c r="F41" i="12"/>
  <c r="AJ40" i="12"/>
  <c r="AF40" i="12"/>
  <c r="AB40" i="12"/>
  <c r="X40" i="12"/>
  <c r="T40" i="12"/>
  <c r="P40" i="12"/>
  <c r="L40" i="12"/>
  <c r="I40" i="12"/>
  <c r="F40" i="12"/>
  <c r="AI39" i="12"/>
  <c r="AH39" i="12"/>
  <c r="AG39" i="12"/>
  <c r="AJ39" i="12" s="1"/>
  <c r="AE39" i="12"/>
  <c r="AD39" i="12"/>
  <c r="AB39" i="12"/>
  <c r="W39" i="12"/>
  <c r="V39" i="12"/>
  <c r="X39" i="12" s="1"/>
  <c r="S39" i="12"/>
  <c r="T39" i="12" s="1"/>
  <c r="R39" i="12"/>
  <c r="O39" i="12"/>
  <c r="N39" i="12"/>
  <c r="P39" i="12" s="1"/>
  <c r="K39" i="12"/>
  <c r="L39" i="12" s="1"/>
  <c r="J39" i="12"/>
  <c r="H39" i="12"/>
  <c r="G39" i="12"/>
  <c r="E39" i="12"/>
  <c r="D39" i="12"/>
  <c r="F39" i="12" s="1"/>
  <c r="AK38" i="12"/>
  <c r="AJ38" i="12"/>
  <c r="AF38" i="12"/>
  <c r="AB38" i="12"/>
  <c r="X38" i="12"/>
  <c r="T38" i="12"/>
  <c r="P38" i="12"/>
  <c r="L38" i="12"/>
  <c r="I38" i="12"/>
  <c r="Y38" i="12" s="1"/>
  <c r="F38" i="12"/>
  <c r="AJ37" i="12"/>
  <c r="AF37" i="12"/>
  <c r="AB37" i="12"/>
  <c r="X37" i="12"/>
  <c r="T37" i="12"/>
  <c r="P37" i="12"/>
  <c r="L37" i="12"/>
  <c r="AK37" i="12" s="1"/>
  <c r="I37" i="12"/>
  <c r="F37" i="12"/>
  <c r="Q37" i="12" s="1"/>
  <c r="AJ36" i="12"/>
  <c r="AF36" i="12"/>
  <c r="AK36" i="12" s="1"/>
  <c r="AB36" i="12"/>
  <c r="X36" i="12"/>
  <c r="T36" i="12"/>
  <c r="P36" i="12"/>
  <c r="L36" i="12"/>
  <c r="I36" i="12"/>
  <c r="F36" i="12"/>
  <c r="AJ35" i="12"/>
  <c r="AF35" i="12"/>
  <c r="AK35" i="12" s="1"/>
  <c r="AB35" i="12"/>
  <c r="X35" i="12"/>
  <c r="T35" i="12"/>
  <c r="P35" i="12"/>
  <c r="L35" i="12"/>
  <c r="I35" i="12"/>
  <c r="U35" i="12" s="1"/>
  <c r="F35" i="12"/>
  <c r="AJ34" i="12"/>
  <c r="AF34" i="12"/>
  <c r="AB34" i="12"/>
  <c r="X34" i="12"/>
  <c r="T34" i="12"/>
  <c r="P34" i="12"/>
  <c r="L34" i="12"/>
  <c r="AK34" i="12" s="1"/>
  <c r="I34" i="12"/>
  <c r="Y34" i="12" s="1"/>
  <c r="F34" i="12"/>
  <c r="AJ33" i="12"/>
  <c r="AF33" i="12"/>
  <c r="AK33" i="12" s="1"/>
  <c r="AB33" i="12"/>
  <c r="X33" i="12"/>
  <c r="T33" i="12"/>
  <c r="P33" i="12"/>
  <c r="L33" i="12"/>
  <c r="I33" i="12"/>
  <c r="F33" i="12"/>
  <c r="Q33" i="12" s="1"/>
  <c r="AJ32" i="12"/>
  <c r="AF32" i="12"/>
  <c r="AK32" i="12" s="1"/>
  <c r="AB32" i="12"/>
  <c r="X32" i="12"/>
  <c r="T32" i="12"/>
  <c r="P32" i="12"/>
  <c r="L32" i="12"/>
  <c r="I32" i="12"/>
  <c r="Y32" i="12" s="1"/>
  <c r="F32" i="12"/>
  <c r="AC32" i="12" s="1"/>
  <c r="AJ31" i="12"/>
  <c r="AF31" i="12"/>
  <c r="AC31" i="12"/>
  <c r="AB31" i="12"/>
  <c r="X31" i="12"/>
  <c r="T31" i="12"/>
  <c r="P31" i="12"/>
  <c r="L31" i="12"/>
  <c r="I31" i="12"/>
  <c r="Y31" i="12" s="1"/>
  <c r="F31" i="12"/>
  <c r="M31" i="12" s="1"/>
  <c r="AI30" i="12"/>
  <c r="AH30" i="12"/>
  <c r="AG30" i="12"/>
  <c r="AJ30" i="12" s="1"/>
  <c r="AE30" i="12"/>
  <c r="AD30" i="12"/>
  <c r="AF30" i="12" s="1"/>
  <c r="AB30" i="12"/>
  <c r="W30" i="12"/>
  <c r="V30" i="12"/>
  <c r="X30" i="12" s="1"/>
  <c r="S30" i="12"/>
  <c r="T30" i="12" s="1"/>
  <c r="R30" i="12"/>
  <c r="O30" i="12"/>
  <c r="N30" i="12"/>
  <c r="P30" i="12" s="1"/>
  <c r="K30" i="12"/>
  <c r="J30" i="12"/>
  <c r="H30" i="12"/>
  <c r="I30" i="12" s="1"/>
  <c r="G30" i="12"/>
  <c r="E30" i="12"/>
  <c r="D30" i="12"/>
  <c r="F30" i="12" s="1"/>
  <c r="AJ29" i="12"/>
  <c r="AF29" i="12"/>
  <c r="AB29" i="12"/>
  <c r="X29" i="12"/>
  <c r="T29" i="12"/>
  <c r="U29" i="12" s="1"/>
  <c r="P29" i="12"/>
  <c r="L29" i="12"/>
  <c r="M29" i="12" s="1"/>
  <c r="I29" i="12"/>
  <c r="Y29" i="12" s="1"/>
  <c r="F29" i="12"/>
  <c r="AJ28" i="12"/>
  <c r="AF28" i="12"/>
  <c r="AB28" i="12"/>
  <c r="X28" i="12"/>
  <c r="T28" i="12"/>
  <c r="Q28" i="12"/>
  <c r="P28" i="12"/>
  <c r="L28" i="12"/>
  <c r="I28" i="12"/>
  <c r="F28" i="12"/>
  <c r="AJ27" i="12"/>
  <c r="AF27" i="12"/>
  <c r="AB27" i="12"/>
  <c r="X27" i="12"/>
  <c r="T27" i="12"/>
  <c r="P27" i="12"/>
  <c r="L27" i="12"/>
  <c r="I27" i="12"/>
  <c r="U27" i="12" s="1"/>
  <c r="F27" i="12"/>
  <c r="Q27" i="12" s="1"/>
  <c r="AJ26" i="12"/>
  <c r="AF26" i="12"/>
  <c r="AK26" i="12" s="1"/>
  <c r="AB26" i="12"/>
  <c r="X26" i="12"/>
  <c r="T26" i="12"/>
  <c r="P26" i="12"/>
  <c r="L26" i="12"/>
  <c r="I26" i="12"/>
  <c r="U26" i="12" s="1"/>
  <c r="F26" i="12"/>
  <c r="M26" i="12" s="1"/>
  <c r="AJ25" i="12"/>
  <c r="AF25" i="12"/>
  <c r="AB25" i="12"/>
  <c r="X25" i="12"/>
  <c r="U25" i="12"/>
  <c r="T25" i="12"/>
  <c r="P25" i="12"/>
  <c r="L25" i="12"/>
  <c r="AK25" i="12" s="1"/>
  <c r="I25" i="12"/>
  <c r="F25" i="12"/>
  <c r="Q25" i="12" s="1"/>
  <c r="AI24" i="12"/>
  <c r="AH24" i="12"/>
  <c r="AG24" i="12"/>
  <c r="AJ24" i="12" s="1"/>
  <c r="AE24" i="12"/>
  <c r="AF24" i="12" s="1"/>
  <c r="AD24" i="12"/>
  <c r="AB24" i="12"/>
  <c r="W24" i="12"/>
  <c r="V24" i="12"/>
  <c r="X24" i="12" s="1"/>
  <c r="S24" i="12"/>
  <c r="T24" i="12" s="1"/>
  <c r="R24" i="12"/>
  <c r="O24" i="12"/>
  <c r="N24" i="12"/>
  <c r="P24" i="12" s="1"/>
  <c r="K24" i="12"/>
  <c r="J24" i="12"/>
  <c r="H24" i="12"/>
  <c r="G24" i="12"/>
  <c r="E24" i="12"/>
  <c r="D24" i="12"/>
  <c r="F24" i="12" s="1"/>
  <c r="AJ23" i="12"/>
  <c r="AF23" i="12"/>
  <c r="AK23" i="12" s="1"/>
  <c r="AB23" i="12"/>
  <c r="AC23" i="12" s="1"/>
  <c r="X23" i="12"/>
  <c r="T23" i="12"/>
  <c r="P23" i="12"/>
  <c r="L23" i="12"/>
  <c r="I23" i="12"/>
  <c r="F23" i="12"/>
  <c r="Q23" i="12" s="1"/>
  <c r="AK22" i="12"/>
  <c r="AJ22" i="12"/>
  <c r="AF22" i="12"/>
  <c r="AB22" i="12"/>
  <c r="X22" i="12"/>
  <c r="T22" i="12"/>
  <c r="P22" i="12"/>
  <c r="L22" i="12"/>
  <c r="I22" i="12"/>
  <c r="F22" i="12"/>
  <c r="AC22" i="12" s="1"/>
  <c r="AJ21" i="12"/>
  <c r="AF21" i="12"/>
  <c r="AK21" i="12" s="1"/>
  <c r="AB21" i="12"/>
  <c r="AC21" i="12" s="1"/>
  <c r="X21" i="12"/>
  <c r="U21" i="12"/>
  <c r="T21" i="12"/>
  <c r="P21" i="12"/>
  <c r="L21" i="12"/>
  <c r="I21" i="12"/>
  <c r="F21" i="12"/>
  <c r="M21" i="12" s="1"/>
  <c r="AJ20" i="12"/>
  <c r="AF20" i="12"/>
  <c r="AB20" i="12"/>
  <c r="X20" i="12"/>
  <c r="T20" i="12"/>
  <c r="P20" i="12"/>
  <c r="L20" i="12"/>
  <c r="AK20" i="12" s="1"/>
  <c r="I20" i="12"/>
  <c r="Y20" i="12" s="1"/>
  <c r="F20" i="12"/>
  <c r="AJ19" i="12"/>
  <c r="AF19" i="12"/>
  <c r="AB19" i="12"/>
  <c r="X19" i="12"/>
  <c r="T19" i="12"/>
  <c r="P19" i="12"/>
  <c r="L19" i="12"/>
  <c r="I19" i="12"/>
  <c r="Y19" i="12" s="1"/>
  <c r="F19" i="12"/>
  <c r="Q19" i="12" s="1"/>
  <c r="AJ18" i="12"/>
  <c r="AF18" i="12"/>
  <c r="AB18" i="12"/>
  <c r="X18" i="12"/>
  <c r="T18" i="12"/>
  <c r="P18" i="12"/>
  <c r="L18" i="12"/>
  <c r="I18" i="12"/>
  <c r="F18" i="12"/>
  <c r="Q18" i="12" s="1"/>
  <c r="AI17" i="12"/>
  <c r="AH17" i="12"/>
  <c r="AG17" i="12"/>
  <c r="AE17" i="12"/>
  <c r="AD17" i="12"/>
  <c r="AB17" i="12"/>
  <c r="X17" i="12"/>
  <c r="W17" i="12"/>
  <c r="V17" i="12"/>
  <c r="S17" i="12"/>
  <c r="R17" i="12"/>
  <c r="T17" i="12" s="1"/>
  <c r="P17" i="12"/>
  <c r="O17" i="12"/>
  <c r="N17" i="12"/>
  <c r="K17" i="12"/>
  <c r="J17" i="12"/>
  <c r="L17" i="12" s="1"/>
  <c r="H17" i="12"/>
  <c r="I17" i="12" s="1"/>
  <c r="G17" i="12"/>
  <c r="E17" i="12"/>
  <c r="F17" i="12" s="1"/>
  <c r="D17" i="12"/>
  <c r="AJ16" i="12"/>
  <c r="AF16" i="12"/>
  <c r="AB16" i="12"/>
  <c r="X16" i="12"/>
  <c r="T16" i="12"/>
  <c r="P16" i="12"/>
  <c r="L16" i="12"/>
  <c r="I16" i="12"/>
  <c r="F16" i="12"/>
  <c r="AJ15" i="12"/>
  <c r="AF15" i="12"/>
  <c r="AB15" i="12"/>
  <c r="X15" i="12"/>
  <c r="T15" i="12"/>
  <c r="P15" i="12"/>
  <c r="L15" i="12"/>
  <c r="AK15" i="12" s="1"/>
  <c r="I15" i="12"/>
  <c r="F15" i="12"/>
  <c r="Q15" i="12" s="1"/>
  <c r="AJ14" i="12"/>
  <c r="AF14" i="12"/>
  <c r="AK14" i="12" s="1"/>
  <c r="AB14" i="12"/>
  <c r="AC14" i="12" s="1"/>
  <c r="X14" i="12"/>
  <c r="T14" i="12"/>
  <c r="P14" i="12"/>
  <c r="Q14" i="12" s="1"/>
  <c r="L14" i="12"/>
  <c r="M14" i="12" s="1"/>
  <c r="I14" i="12"/>
  <c r="Y14" i="12" s="1"/>
  <c r="F14" i="12"/>
  <c r="AJ13" i="12"/>
  <c r="AF13" i="12"/>
  <c r="AB13" i="12"/>
  <c r="X13" i="12"/>
  <c r="T13" i="12"/>
  <c r="P13" i="12"/>
  <c r="L13" i="12"/>
  <c r="AK13" i="12" s="1"/>
  <c r="I13" i="12"/>
  <c r="Y13" i="12" s="1"/>
  <c r="F13" i="12"/>
  <c r="AJ12" i="12"/>
  <c r="AF12" i="12"/>
  <c r="AB12" i="12"/>
  <c r="X12" i="12"/>
  <c r="U12" i="12"/>
  <c r="T12" i="12"/>
  <c r="P12" i="12"/>
  <c r="Q12" i="12" s="1"/>
  <c r="M12" i="12"/>
  <c r="L12" i="12"/>
  <c r="I12" i="12"/>
  <c r="F12" i="12"/>
  <c r="AC12" i="12" s="1"/>
  <c r="AJ11" i="12"/>
  <c r="AF11" i="12"/>
  <c r="AK11" i="12" s="1"/>
  <c r="AC11" i="12"/>
  <c r="AB11" i="12"/>
  <c r="X11" i="12"/>
  <c r="T11" i="12"/>
  <c r="P11" i="12"/>
  <c r="M11" i="12"/>
  <c r="L11" i="12"/>
  <c r="I11" i="12"/>
  <c r="Y11" i="12" s="1"/>
  <c r="F11" i="12"/>
  <c r="AI10" i="12"/>
  <c r="AH10" i="12"/>
  <c r="AG10" i="12"/>
  <c r="AJ10" i="12" s="1"/>
  <c r="AE10" i="12"/>
  <c r="AD10" i="12"/>
  <c r="AF10" i="12" s="1"/>
  <c r="AB10" i="12"/>
  <c r="W10" i="12"/>
  <c r="X10" i="12" s="1"/>
  <c r="V10" i="12"/>
  <c r="S10" i="12"/>
  <c r="R10" i="12"/>
  <c r="T10" i="12" s="1"/>
  <c r="O10" i="12"/>
  <c r="N10" i="12"/>
  <c r="K10" i="12"/>
  <c r="J10" i="12"/>
  <c r="H10" i="12"/>
  <c r="G10" i="12"/>
  <c r="I10" i="12" s="1"/>
  <c r="E10" i="12"/>
  <c r="F10" i="12" s="1"/>
  <c r="D10" i="12"/>
  <c r="AJ9" i="12"/>
  <c r="AF9" i="12"/>
  <c r="AB9" i="12"/>
  <c r="X9" i="12"/>
  <c r="T9" i="12"/>
  <c r="P9" i="12"/>
  <c r="L9" i="12"/>
  <c r="AK9" i="12" s="1"/>
  <c r="I9" i="12"/>
  <c r="Y9" i="12" s="1"/>
  <c r="F9" i="12"/>
  <c r="Q9" i="12" s="1"/>
  <c r="AI35" i="11"/>
  <c r="AH35" i="11"/>
  <c r="AG35" i="11"/>
  <c r="AJ35" i="11" s="1"/>
  <c r="AE35" i="11"/>
  <c r="AD35" i="11"/>
  <c r="AF35" i="11" s="1"/>
  <c r="AB35" i="11"/>
  <c r="W35" i="11"/>
  <c r="V35" i="11"/>
  <c r="X35" i="11" s="1"/>
  <c r="S35" i="11"/>
  <c r="T35" i="11" s="1"/>
  <c r="R35" i="11"/>
  <c r="O35" i="11"/>
  <c r="N35" i="11"/>
  <c r="P35" i="11" s="1"/>
  <c r="K35" i="11"/>
  <c r="J35" i="11"/>
  <c r="L35" i="11" s="1"/>
  <c r="I35" i="11"/>
  <c r="H35" i="11"/>
  <c r="G35" i="11"/>
  <c r="E35" i="11"/>
  <c r="F35" i="11" s="1"/>
  <c r="M35" i="11" s="1"/>
  <c r="D35" i="11"/>
  <c r="AI34" i="11"/>
  <c r="AH34" i="11"/>
  <c r="AG34" i="11"/>
  <c r="AE34" i="11"/>
  <c r="AF34" i="11" s="1"/>
  <c r="AK34" i="11" s="1"/>
  <c r="AD34" i="11"/>
  <c r="AB34" i="11"/>
  <c r="W34" i="11"/>
  <c r="V34" i="11"/>
  <c r="T34" i="11"/>
  <c r="S34" i="11"/>
  <c r="R34" i="11"/>
  <c r="O34" i="11"/>
  <c r="P34" i="11" s="1"/>
  <c r="N34" i="11"/>
  <c r="K34" i="11"/>
  <c r="J34" i="11"/>
  <c r="L34" i="11" s="1"/>
  <c r="I34" i="11"/>
  <c r="U34" i="11" s="1"/>
  <c r="H34" i="11"/>
  <c r="G34" i="11"/>
  <c r="F34" i="11"/>
  <c r="E34" i="11"/>
  <c r="D34" i="11"/>
  <c r="AJ33" i="11"/>
  <c r="AF33" i="11"/>
  <c r="AK33" i="11" s="1"/>
  <c r="AB33" i="11"/>
  <c r="X33" i="11"/>
  <c r="T33" i="11"/>
  <c r="P33" i="11"/>
  <c r="L33" i="11"/>
  <c r="I33" i="11"/>
  <c r="U33" i="11" s="1"/>
  <c r="F33" i="11"/>
  <c r="Q33" i="11" s="1"/>
  <c r="AJ32" i="11"/>
  <c r="AF32" i="11"/>
  <c r="AB32" i="11"/>
  <c r="X32" i="11"/>
  <c r="T32" i="11"/>
  <c r="P32" i="11"/>
  <c r="L32" i="11"/>
  <c r="AK32" i="11" s="1"/>
  <c r="I32" i="11"/>
  <c r="F32" i="11"/>
  <c r="AJ31" i="11"/>
  <c r="AF31" i="11"/>
  <c r="AK31" i="11" s="1"/>
  <c r="AB31" i="11"/>
  <c r="X31" i="11"/>
  <c r="T31" i="11"/>
  <c r="P31" i="11"/>
  <c r="L31" i="11"/>
  <c r="I31" i="11"/>
  <c r="F31" i="11"/>
  <c r="AJ30" i="11"/>
  <c r="AF30" i="11"/>
  <c r="AB30" i="11"/>
  <c r="X30" i="11"/>
  <c r="T30" i="11"/>
  <c r="P30" i="11"/>
  <c r="L30" i="11"/>
  <c r="AK30" i="11" s="1"/>
  <c r="I30" i="11"/>
  <c r="Y30" i="11" s="1"/>
  <c r="F30" i="11"/>
  <c r="Q30" i="11" s="1"/>
  <c r="AJ29" i="11"/>
  <c r="AI29" i="11"/>
  <c r="AH29" i="11"/>
  <c r="AG29" i="11"/>
  <c r="AE29" i="11"/>
  <c r="AD29" i="11"/>
  <c r="AF29" i="11" s="1"/>
  <c r="AB29" i="11"/>
  <c r="X29" i="11"/>
  <c r="W29" i="11"/>
  <c r="V29" i="11"/>
  <c r="S29" i="11"/>
  <c r="R29" i="11"/>
  <c r="O29" i="11"/>
  <c r="P29" i="11" s="1"/>
  <c r="N29" i="11"/>
  <c r="K29" i="11"/>
  <c r="J29" i="11"/>
  <c r="H29" i="11"/>
  <c r="G29" i="11"/>
  <c r="E29" i="11"/>
  <c r="D29" i="11"/>
  <c r="F29" i="11" s="1"/>
  <c r="AK28" i="11"/>
  <c r="AJ28" i="11"/>
  <c r="AF28" i="11"/>
  <c r="AB28" i="11"/>
  <c r="X28" i="11"/>
  <c r="T28" i="11"/>
  <c r="P28" i="11"/>
  <c r="L28" i="11"/>
  <c r="I28" i="11"/>
  <c r="Y28" i="11" s="1"/>
  <c r="F28" i="11"/>
  <c r="AJ27" i="11"/>
  <c r="AF27" i="11"/>
  <c r="AB27" i="11"/>
  <c r="X27" i="11"/>
  <c r="T27" i="11"/>
  <c r="P27" i="11"/>
  <c r="L27" i="11"/>
  <c r="AK27" i="11" s="1"/>
  <c r="I27" i="11"/>
  <c r="F27" i="11"/>
  <c r="Q27" i="11" s="1"/>
  <c r="AK26" i="11"/>
  <c r="AJ26" i="11"/>
  <c r="AF26" i="11"/>
  <c r="AB26" i="11"/>
  <c r="X26" i="11"/>
  <c r="T26" i="11"/>
  <c r="P26" i="11"/>
  <c r="Q26" i="11" s="1"/>
  <c r="L26" i="11"/>
  <c r="I26" i="11"/>
  <c r="F26" i="11"/>
  <c r="AJ25" i="11"/>
  <c r="AF25" i="11"/>
  <c r="AB25" i="11"/>
  <c r="X25" i="11"/>
  <c r="T25" i="11"/>
  <c r="P25" i="11"/>
  <c r="L25" i="11"/>
  <c r="I25" i="11"/>
  <c r="Y25" i="11" s="1"/>
  <c r="F25" i="11"/>
  <c r="AC25" i="11" s="1"/>
  <c r="AJ24" i="11"/>
  <c r="AF24" i="11"/>
  <c r="AK24" i="11" s="1"/>
  <c r="AB24" i="11"/>
  <c r="X24" i="11"/>
  <c r="T24" i="11"/>
  <c r="P24" i="11"/>
  <c r="L24" i="11"/>
  <c r="I24" i="11"/>
  <c r="F24" i="11"/>
  <c r="AJ23" i="11"/>
  <c r="AF23" i="11"/>
  <c r="AB23" i="11"/>
  <c r="X23" i="11"/>
  <c r="T23" i="11"/>
  <c r="P23" i="11"/>
  <c r="L23" i="11"/>
  <c r="AK23" i="11" s="1"/>
  <c r="I23" i="11"/>
  <c r="F23" i="11"/>
  <c r="AI22" i="11"/>
  <c r="AH22" i="11"/>
  <c r="AG22" i="11"/>
  <c r="AE22" i="11"/>
  <c r="AF22" i="11" s="1"/>
  <c r="AK22" i="11" s="1"/>
  <c r="AD22" i="11"/>
  <c r="AB22" i="11"/>
  <c r="W22" i="11"/>
  <c r="V22" i="11"/>
  <c r="S22" i="11"/>
  <c r="R22" i="11"/>
  <c r="O22" i="11"/>
  <c r="N22" i="11"/>
  <c r="K22" i="11"/>
  <c r="L22" i="11" s="1"/>
  <c r="J22" i="11"/>
  <c r="H22" i="11"/>
  <c r="G22" i="11"/>
  <c r="E22" i="11"/>
  <c r="D22" i="11"/>
  <c r="AJ21" i="11"/>
  <c r="AF21" i="11"/>
  <c r="AB21" i="11"/>
  <c r="X21" i="11"/>
  <c r="T21" i="11"/>
  <c r="P21" i="11"/>
  <c r="L21" i="11"/>
  <c r="I21" i="11"/>
  <c r="F21" i="11"/>
  <c r="Q21" i="11" s="1"/>
  <c r="AJ20" i="11"/>
  <c r="AF20" i="11"/>
  <c r="AK20" i="11" s="1"/>
  <c r="AB20" i="11"/>
  <c r="X20" i="11"/>
  <c r="T20" i="11"/>
  <c r="Q20" i="11"/>
  <c r="P20" i="11"/>
  <c r="L20" i="11"/>
  <c r="I20" i="11"/>
  <c r="Y20" i="11" s="1"/>
  <c r="F20" i="11"/>
  <c r="AC20" i="11" s="1"/>
  <c r="AJ19" i="11"/>
  <c r="AF19" i="11"/>
  <c r="AB19" i="11"/>
  <c r="X19" i="11"/>
  <c r="T19" i="11"/>
  <c r="P19" i="11"/>
  <c r="L19" i="11"/>
  <c r="I19" i="11"/>
  <c r="Y19" i="11" s="1"/>
  <c r="F19" i="11"/>
  <c r="AK18" i="11"/>
  <c r="AJ18" i="11"/>
  <c r="AF18" i="11"/>
  <c r="AB18" i="11"/>
  <c r="AC18" i="11" s="1"/>
  <c r="X18" i="11"/>
  <c r="T18" i="11"/>
  <c r="P18" i="11"/>
  <c r="Q18" i="11" s="1"/>
  <c r="L18" i="11"/>
  <c r="I18" i="11"/>
  <c r="Y18" i="11" s="1"/>
  <c r="F18" i="11"/>
  <c r="M18" i="11" s="1"/>
  <c r="AJ17" i="11"/>
  <c r="AF17" i="11"/>
  <c r="AK17" i="11" s="1"/>
  <c r="AB17" i="11"/>
  <c r="AC17" i="11" s="1"/>
  <c r="X17" i="11"/>
  <c r="T17" i="11"/>
  <c r="P17" i="11"/>
  <c r="Q17" i="11" s="1"/>
  <c r="L17" i="11"/>
  <c r="I17" i="11"/>
  <c r="F17" i="11"/>
  <c r="AJ16" i="11"/>
  <c r="AF16" i="11"/>
  <c r="AK16" i="11" s="1"/>
  <c r="AC16" i="11"/>
  <c r="AB16" i="11"/>
  <c r="X16" i="11"/>
  <c r="T16" i="11"/>
  <c r="P16" i="11"/>
  <c r="Q16" i="11" s="1"/>
  <c r="L16" i="11"/>
  <c r="I16" i="11"/>
  <c r="Y16" i="11" s="1"/>
  <c r="F16" i="11"/>
  <c r="M16" i="11" s="1"/>
  <c r="AI15" i="11"/>
  <c r="AH15" i="11"/>
  <c r="AG15" i="11"/>
  <c r="AJ15" i="11" s="1"/>
  <c r="AE15" i="11"/>
  <c r="AD15" i="11"/>
  <c r="AB15" i="11"/>
  <c r="W15" i="11"/>
  <c r="V15" i="11"/>
  <c r="S15" i="11"/>
  <c r="T15" i="11" s="1"/>
  <c r="R15" i="11"/>
  <c r="O15" i="11"/>
  <c r="N15" i="11"/>
  <c r="P15" i="11" s="1"/>
  <c r="L15" i="11"/>
  <c r="K15" i="11"/>
  <c r="J15" i="11"/>
  <c r="H15" i="11"/>
  <c r="I15" i="11" s="1"/>
  <c r="U15" i="11" s="1"/>
  <c r="G15" i="11"/>
  <c r="E15" i="11"/>
  <c r="D15" i="11"/>
  <c r="F15" i="11" s="1"/>
  <c r="AJ14" i="11"/>
  <c r="AF14" i="11"/>
  <c r="AB14" i="11"/>
  <c r="X14" i="11"/>
  <c r="T14" i="11"/>
  <c r="P14" i="11"/>
  <c r="L14" i="11"/>
  <c r="I14" i="11"/>
  <c r="U14" i="11" s="1"/>
  <c r="F14" i="11"/>
  <c r="AJ13" i="11"/>
  <c r="AF13" i="11"/>
  <c r="AB13" i="11"/>
  <c r="AC13" i="11" s="1"/>
  <c r="X13" i="11"/>
  <c r="U13" i="11"/>
  <c r="T13" i="11"/>
  <c r="P13" i="11"/>
  <c r="L13" i="11"/>
  <c r="AK13" i="11" s="1"/>
  <c r="I13" i="11"/>
  <c r="F13" i="11"/>
  <c r="Q13" i="11" s="1"/>
  <c r="AJ12" i="11"/>
  <c r="AF12" i="11"/>
  <c r="AB12" i="11"/>
  <c r="X12" i="11"/>
  <c r="T12" i="11"/>
  <c r="Q12" i="11"/>
  <c r="P12" i="11"/>
  <c r="L12" i="11"/>
  <c r="AK12" i="11" s="1"/>
  <c r="I12" i="11"/>
  <c r="Y12" i="11" s="1"/>
  <c r="F12" i="11"/>
  <c r="AJ11" i="11"/>
  <c r="AF11" i="11"/>
  <c r="AK11" i="11" s="1"/>
  <c r="AB11" i="11"/>
  <c r="X11" i="11"/>
  <c r="T11" i="11"/>
  <c r="P11" i="11"/>
  <c r="L11" i="11"/>
  <c r="I11" i="11"/>
  <c r="Y11" i="11" s="1"/>
  <c r="F11" i="11"/>
  <c r="AJ10" i="11"/>
  <c r="AF10" i="11"/>
  <c r="AB10" i="11"/>
  <c r="X10" i="11"/>
  <c r="T10" i="11"/>
  <c r="P10" i="11"/>
  <c r="L10" i="11"/>
  <c r="I10" i="11"/>
  <c r="Y10" i="11" s="1"/>
  <c r="F10" i="11"/>
  <c r="AC10" i="11" s="1"/>
  <c r="AJ9" i="11"/>
  <c r="AF9" i="11"/>
  <c r="AK9" i="11" s="1"/>
  <c r="AB9" i="11"/>
  <c r="X9" i="11"/>
  <c r="T9" i="11"/>
  <c r="U9" i="11" s="1"/>
  <c r="P9" i="11"/>
  <c r="L9" i="11"/>
  <c r="I9" i="11"/>
  <c r="F9" i="11"/>
  <c r="AI45" i="10"/>
  <c r="AJ45" i="10" s="1"/>
  <c r="AH45" i="10"/>
  <c r="AG45" i="10"/>
  <c r="AE45" i="10"/>
  <c r="AD45" i="10"/>
  <c r="AB45" i="10"/>
  <c r="W45" i="10"/>
  <c r="V45" i="10"/>
  <c r="X45" i="10" s="1"/>
  <c r="S45" i="10"/>
  <c r="R45" i="10"/>
  <c r="P45" i="10"/>
  <c r="O45" i="10"/>
  <c r="N45" i="10"/>
  <c r="K45" i="10"/>
  <c r="J45" i="10"/>
  <c r="H45" i="10"/>
  <c r="I45" i="10" s="1"/>
  <c r="G45" i="10"/>
  <c r="E45" i="10"/>
  <c r="D45" i="10"/>
  <c r="AI44" i="10"/>
  <c r="AH44" i="10"/>
  <c r="AG44" i="10"/>
  <c r="AE44" i="10"/>
  <c r="AD44" i="10"/>
  <c r="AB44" i="10"/>
  <c r="W44" i="10"/>
  <c r="V44" i="10"/>
  <c r="X44" i="10" s="1"/>
  <c r="S44" i="10"/>
  <c r="R44" i="10"/>
  <c r="T44" i="10" s="1"/>
  <c r="O44" i="10"/>
  <c r="N44" i="10"/>
  <c r="P44" i="10" s="1"/>
  <c r="K44" i="10"/>
  <c r="J44" i="10"/>
  <c r="L44" i="10" s="1"/>
  <c r="H44" i="10"/>
  <c r="I44" i="10" s="1"/>
  <c r="G44" i="10"/>
  <c r="E44" i="10"/>
  <c r="D44" i="10"/>
  <c r="F44" i="10" s="1"/>
  <c r="AJ43" i="10"/>
  <c r="AF43" i="10"/>
  <c r="AB43" i="10"/>
  <c r="X43" i="10"/>
  <c r="T43" i="10"/>
  <c r="P43" i="10"/>
  <c r="L43" i="10"/>
  <c r="I43" i="10"/>
  <c r="F43" i="10"/>
  <c r="AJ42" i="10"/>
  <c r="AF42" i="10"/>
  <c r="AK42" i="10" s="1"/>
  <c r="AB42" i="10"/>
  <c r="X42" i="10"/>
  <c r="T42" i="10"/>
  <c r="P42" i="10"/>
  <c r="L42" i="10"/>
  <c r="I42" i="10"/>
  <c r="F42" i="10"/>
  <c r="AJ41" i="10"/>
  <c r="AF41" i="10"/>
  <c r="AB41" i="10"/>
  <c r="X41" i="10"/>
  <c r="T41" i="10"/>
  <c r="P41" i="10"/>
  <c r="L41" i="10"/>
  <c r="I41" i="10"/>
  <c r="F41" i="10"/>
  <c r="Q41" i="10" s="1"/>
  <c r="AJ40" i="10"/>
  <c r="AF40" i="10"/>
  <c r="AK40" i="10" s="1"/>
  <c r="AB40" i="10"/>
  <c r="X40" i="10"/>
  <c r="T40" i="10"/>
  <c r="P40" i="10"/>
  <c r="L40" i="10"/>
  <c r="I40" i="10"/>
  <c r="F40" i="10"/>
  <c r="AJ39" i="10"/>
  <c r="AF39" i="10"/>
  <c r="AK39" i="10" s="1"/>
  <c r="AB39" i="10"/>
  <c r="X39" i="10"/>
  <c r="T39" i="10"/>
  <c r="P39" i="10"/>
  <c r="L39" i="10"/>
  <c r="I39" i="10"/>
  <c r="Y39" i="10" s="1"/>
  <c r="F39" i="10"/>
  <c r="AI38" i="10"/>
  <c r="AH38" i="10"/>
  <c r="AG38" i="10"/>
  <c r="AJ38" i="10" s="1"/>
  <c r="AE38" i="10"/>
  <c r="AD38" i="10"/>
  <c r="AF38" i="10" s="1"/>
  <c r="AB38" i="10"/>
  <c r="W38" i="10"/>
  <c r="V38" i="10"/>
  <c r="X38" i="10" s="1"/>
  <c r="S38" i="10"/>
  <c r="R38" i="10"/>
  <c r="O38" i="10"/>
  <c r="N38" i="10"/>
  <c r="K38" i="10"/>
  <c r="J38" i="10"/>
  <c r="H38" i="10"/>
  <c r="G38" i="10"/>
  <c r="E38" i="10"/>
  <c r="D38" i="10"/>
  <c r="F38" i="10" s="1"/>
  <c r="AJ37" i="10"/>
  <c r="AF37" i="10"/>
  <c r="AB37" i="10"/>
  <c r="X37" i="10"/>
  <c r="T37" i="10"/>
  <c r="P37" i="10"/>
  <c r="L37" i="10"/>
  <c r="AK37" i="10" s="1"/>
  <c r="I37" i="10"/>
  <c r="Y37" i="10" s="1"/>
  <c r="F37" i="10"/>
  <c r="Q37" i="10" s="1"/>
  <c r="AK36" i="10"/>
  <c r="AJ36" i="10"/>
  <c r="AF36" i="10"/>
  <c r="AB36" i="10"/>
  <c r="X36" i="10"/>
  <c r="T36" i="10"/>
  <c r="U36" i="10" s="1"/>
  <c r="P36" i="10"/>
  <c r="Q36" i="10" s="1"/>
  <c r="L36" i="10"/>
  <c r="I36" i="10"/>
  <c r="F36" i="10"/>
  <c r="AJ35" i="10"/>
  <c r="AF35" i="10"/>
  <c r="AB35" i="10"/>
  <c r="X35" i="10"/>
  <c r="T35" i="10"/>
  <c r="P35" i="10"/>
  <c r="L35" i="10"/>
  <c r="I35" i="10"/>
  <c r="Y35" i="10" s="1"/>
  <c r="F35" i="10"/>
  <c r="AC35" i="10" s="1"/>
  <c r="AJ34" i="10"/>
  <c r="AF34" i="10"/>
  <c r="AK34" i="10" s="1"/>
  <c r="AB34" i="10"/>
  <c r="AC34" i="10" s="1"/>
  <c r="X34" i="10"/>
  <c r="T34" i="10"/>
  <c r="U34" i="10" s="1"/>
  <c r="P34" i="10"/>
  <c r="Q34" i="10" s="1"/>
  <c r="M34" i="10"/>
  <c r="L34" i="10"/>
  <c r="I34" i="10"/>
  <c r="Y34" i="10" s="1"/>
  <c r="F34" i="10"/>
  <c r="AJ33" i="10"/>
  <c r="AF33" i="10"/>
  <c r="AK33" i="10" s="1"/>
  <c r="AB33" i="10"/>
  <c r="X33" i="10"/>
  <c r="T33" i="10"/>
  <c r="P33" i="10"/>
  <c r="L33" i="10"/>
  <c r="I33" i="10"/>
  <c r="Y33" i="10" s="1"/>
  <c r="F33" i="10"/>
  <c r="AJ32" i="10"/>
  <c r="AF32" i="10"/>
  <c r="AB32" i="10"/>
  <c r="AC32" i="10" s="1"/>
  <c r="X32" i="10"/>
  <c r="T32" i="10"/>
  <c r="P32" i="10"/>
  <c r="L32" i="10"/>
  <c r="I32" i="10"/>
  <c r="F32" i="10"/>
  <c r="Q32" i="10" s="1"/>
  <c r="AI31" i="10"/>
  <c r="AH31" i="10"/>
  <c r="AG31" i="10"/>
  <c r="AE31" i="10"/>
  <c r="AD31" i="10"/>
  <c r="AB31" i="10"/>
  <c r="W31" i="10"/>
  <c r="V31" i="10"/>
  <c r="X31" i="10" s="1"/>
  <c r="S31" i="10"/>
  <c r="R31" i="10"/>
  <c r="O31" i="10"/>
  <c r="N31" i="10"/>
  <c r="P31" i="10" s="1"/>
  <c r="K31" i="10"/>
  <c r="J31" i="10"/>
  <c r="L31" i="10" s="1"/>
  <c r="H31" i="10"/>
  <c r="G31" i="10"/>
  <c r="I31" i="10" s="1"/>
  <c r="E31" i="10"/>
  <c r="F31" i="10" s="1"/>
  <c r="D31" i="10"/>
  <c r="AJ30" i="10"/>
  <c r="AF30" i="10"/>
  <c r="AK30" i="10" s="1"/>
  <c r="AB30" i="10"/>
  <c r="X30" i="10"/>
  <c r="T30" i="10"/>
  <c r="P30" i="10"/>
  <c r="L30" i="10"/>
  <c r="I30" i="10"/>
  <c r="F30" i="10"/>
  <c r="Q30" i="10" s="1"/>
  <c r="AJ29" i="10"/>
  <c r="AF29" i="10"/>
  <c r="AB29" i="10"/>
  <c r="X29" i="10"/>
  <c r="T29" i="10"/>
  <c r="P29" i="10"/>
  <c r="L29" i="10"/>
  <c r="I29" i="10"/>
  <c r="F29" i="10"/>
  <c r="Q29" i="10" s="1"/>
  <c r="AK28" i="10"/>
  <c r="AJ28" i="10"/>
  <c r="AF28" i="10"/>
  <c r="AB28" i="10"/>
  <c r="X28" i="10"/>
  <c r="T28" i="10"/>
  <c r="P28" i="10"/>
  <c r="L28" i="10"/>
  <c r="I28" i="10"/>
  <c r="F28" i="10"/>
  <c r="AJ27" i="10"/>
  <c r="AF27" i="10"/>
  <c r="AB27" i="10"/>
  <c r="X27" i="10"/>
  <c r="T27" i="10"/>
  <c r="P27" i="10"/>
  <c r="L27" i="10"/>
  <c r="I27" i="10"/>
  <c r="Y27" i="10" s="1"/>
  <c r="F27" i="10"/>
  <c r="AJ26" i="10"/>
  <c r="AF26" i="10"/>
  <c r="AK26" i="10" s="1"/>
  <c r="AB26" i="10"/>
  <c r="X26" i="10"/>
  <c r="T26" i="10"/>
  <c r="P26" i="10"/>
  <c r="L26" i="10"/>
  <c r="I26" i="10"/>
  <c r="Y26" i="10" s="1"/>
  <c r="F26" i="10"/>
  <c r="AC26" i="10" s="1"/>
  <c r="AJ25" i="10"/>
  <c r="AF25" i="10"/>
  <c r="AK25" i="10" s="1"/>
  <c r="AB25" i="10"/>
  <c r="X25" i="10"/>
  <c r="T25" i="10"/>
  <c r="P25" i="10"/>
  <c r="L25" i="10"/>
  <c r="I25" i="10"/>
  <c r="F25" i="10"/>
  <c r="AJ24" i="10"/>
  <c r="AF24" i="10"/>
  <c r="AK24" i="10" s="1"/>
  <c r="AB24" i="10"/>
  <c r="X24" i="10"/>
  <c r="T24" i="10"/>
  <c r="P24" i="10"/>
  <c r="L24" i="10"/>
  <c r="I24" i="10"/>
  <c r="F24" i="10"/>
  <c r="AJ23" i="10"/>
  <c r="AF23" i="10"/>
  <c r="AB23" i="10"/>
  <c r="X23" i="10"/>
  <c r="T23" i="10"/>
  <c r="P23" i="10"/>
  <c r="L23" i="10"/>
  <c r="AK23" i="10" s="1"/>
  <c r="I23" i="10"/>
  <c r="F23" i="10"/>
  <c r="Q23" i="10" s="1"/>
  <c r="AJ22" i="10"/>
  <c r="AF22" i="10"/>
  <c r="AK22" i="10" s="1"/>
  <c r="AB22" i="10"/>
  <c r="X22" i="10"/>
  <c r="T22" i="10"/>
  <c r="P22" i="10"/>
  <c r="L22" i="10"/>
  <c r="I22" i="10"/>
  <c r="F22" i="10"/>
  <c r="AI21" i="10"/>
  <c r="AH21" i="10"/>
  <c r="AG21" i="10"/>
  <c r="AJ21" i="10" s="1"/>
  <c r="AE21" i="10"/>
  <c r="AD21" i="10"/>
  <c r="AB21" i="10"/>
  <c r="W21" i="10"/>
  <c r="V21" i="10"/>
  <c r="X21" i="10" s="1"/>
  <c r="S21" i="10"/>
  <c r="R21" i="10"/>
  <c r="T21" i="10" s="1"/>
  <c r="O21" i="10"/>
  <c r="N21" i="10"/>
  <c r="P21" i="10" s="1"/>
  <c r="L21" i="10"/>
  <c r="K21" i="10"/>
  <c r="J21" i="10"/>
  <c r="H21" i="10"/>
  <c r="I21" i="10" s="1"/>
  <c r="G21" i="10"/>
  <c r="E21" i="10"/>
  <c r="D21" i="10"/>
  <c r="AJ20" i="10"/>
  <c r="AF20" i="10"/>
  <c r="AK20" i="10" s="1"/>
  <c r="AB20" i="10"/>
  <c r="X20" i="10"/>
  <c r="T20" i="10"/>
  <c r="P20" i="10"/>
  <c r="L20" i="10"/>
  <c r="I20" i="10"/>
  <c r="Y20" i="10" s="1"/>
  <c r="F20" i="10"/>
  <c r="Q20" i="10" s="1"/>
  <c r="AJ19" i="10"/>
  <c r="AF19" i="10"/>
  <c r="AK19" i="10" s="1"/>
  <c r="AB19" i="10"/>
  <c r="X19" i="10"/>
  <c r="T19" i="10"/>
  <c r="P19" i="10"/>
  <c r="L19" i="10"/>
  <c r="I19" i="10"/>
  <c r="F19" i="10"/>
  <c r="AK18" i="10"/>
  <c r="AJ18" i="10"/>
  <c r="AF18" i="10"/>
  <c r="AB18" i="10"/>
  <c r="X18" i="10"/>
  <c r="T18" i="10"/>
  <c r="U18" i="10" s="1"/>
  <c r="P18" i="10"/>
  <c r="L18" i="10"/>
  <c r="I18" i="10"/>
  <c r="F18" i="10"/>
  <c r="AC18" i="10" s="1"/>
  <c r="AJ17" i="10"/>
  <c r="AF17" i="10"/>
  <c r="AB17" i="10"/>
  <c r="X17" i="10"/>
  <c r="T17" i="10"/>
  <c r="P17" i="10"/>
  <c r="Q17" i="10" s="1"/>
  <c r="L17" i="10"/>
  <c r="I17" i="10"/>
  <c r="Y17" i="10" s="1"/>
  <c r="F17" i="10"/>
  <c r="AC17" i="10" s="1"/>
  <c r="AJ16" i="10"/>
  <c r="AF16" i="10"/>
  <c r="AK16" i="10" s="1"/>
  <c r="AC16" i="10"/>
  <c r="AB16" i="10"/>
  <c r="X16" i="10"/>
  <c r="U16" i="10"/>
  <c r="T16" i="10"/>
  <c r="P16" i="10"/>
  <c r="Q16" i="10" s="1"/>
  <c r="M16" i="10"/>
  <c r="L16" i="10"/>
  <c r="I16" i="10"/>
  <c r="F16" i="10"/>
  <c r="AJ15" i="10"/>
  <c r="AF15" i="10"/>
  <c r="AK15" i="10" s="1"/>
  <c r="AB15" i="10"/>
  <c r="X15" i="10"/>
  <c r="T15" i="10"/>
  <c r="P15" i="10"/>
  <c r="L15" i="10"/>
  <c r="I15" i="10"/>
  <c r="Y15" i="10" s="1"/>
  <c r="F15" i="10"/>
  <c r="AJ14" i="10"/>
  <c r="AF14" i="10"/>
  <c r="AB14" i="10"/>
  <c r="AC14" i="10" s="1"/>
  <c r="X14" i="10"/>
  <c r="T14" i="10"/>
  <c r="Q14" i="10"/>
  <c r="P14" i="10"/>
  <c r="L14" i="10"/>
  <c r="AK14" i="10" s="1"/>
  <c r="I14" i="10"/>
  <c r="U14" i="10" s="1"/>
  <c r="F14" i="10"/>
  <c r="AI13" i="10"/>
  <c r="AH13" i="10"/>
  <c r="AG13" i="10"/>
  <c r="AJ13" i="10" s="1"/>
  <c r="AE13" i="10"/>
  <c r="AF13" i="10" s="1"/>
  <c r="AD13" i="10"/>
  <c r="AB13" i="10"/>
  <c r="W13" i="10"/>
  <c r="V13" i="10"/>
  <c r="S13" i="10"/>
  <c r="R13" i="10"/>
  <c r="O13" i="10"/>
  <c r="N13" i="10"/>
  <c r="K13" i="10"/>
  <c r="J13" i="10"/>
  <c r="H13" i="10"/>
  <c r="G13" i="10"/>
  <c r="E13" i="10"/>
  <c r="D13" i="10"/>
  <c r="AJ12" i="10"/>
  <c r="AF12" i="10"/>
  <c r="AB12" i="10"/>
  <c r="X12" i="10"/>
  <c r="T12" i="10"/>
  <c r="P12" i="10"/>
  <c r="L12" i="10"/>
  <c r="I12" i="10"/>
  <c r="U12" i="10" s="1"/>
  <c r="F12" i="10"/>
  <c r="AJ11" i="10"/>
  <c r="AF11" i="10"/>
  <c r="AB11" i="10"/>
  <c r="X11" i="10"/>
  <c r="Y11" i="10" s="1"/>
  <c r="T11" i="10"/>
  <c r="P11" i="10"/>
  <c r="L11" i="10"/>
  <c r="I11" i="10"/>
  <c r="U11" i="10" s="1"/>
  <c r="F11" i="10"/>
  <c r="AJ10" i="10"/>
  <c r="AF10" i="10"/>
  <c r="AK10" i="10" s="1"/>
  <c r="AB10" i="10"/>
  <c r="X10" i="10"/>
  <c r="T10" i="10"/>
  <c r="U10" i="10" s="1"/>
  <c r="P10" i="10"/>
  <c r="L10" i="10"/>
  <c r="I10" i="10"/>
  <c r="F10" i="10"/>
  <c r="Q10" i="10" s="1"/>
  <c r="AK9" i="10"/>
  <c r="AJ9" i="10"/>
  <c r="AF9" i="10"/>
  <c r="AB9" i="10"/>
  <c r="X9" i="10"/>
  <c r="T9" i="10"/>
  <c r="Q9" i="10"/>
  <c r="P9" i="10"/>
  <c r="L9" i="10"/>
  <c r="I9" i="10"/>
  <c r="Y9" i="10" s="1"/>
  <c r="F9" i="10"/>
  <c r="AC9" i="10" s="1"/>
  <c r="AI32" i="9"/>
  <c r="AJ32" i="9" s="1"/>
  <c r="AH32" i="9"/>
  <c r="AG32" i="9"/>
  <c r="AE32" i="9"/>
  <c r="AD32" i="9"/>
  <c r="AB32" i="9"/>
  <c r="X32" i="9"/>
  <c r="W32" i="9"/>
  <c r="V32" i="9"/>
  <c r="S32" i="9"/>
  <c r="R32" i="9"/>
  <c r="T32" i="9" s="1"/>
  <c r="P32" i="9"/>
  <c r="O32" i="9"/>
  <c r="N32" i="9"/>
  <c r="K32" i="9"/>
  <c r="J32" i="9"/>
  <c r="H32" i="9"/>
  <c r="G32" i="9"/>
  <c r="I32" i="9" s="1"/>
  <c r="E32" i="9"/>
  <c r="D32" i="9"/>
  <c r="AI31" i="9"/>
  <c r="AJ31" i="9" s="1"/>
  <c r="AH31" i="9"/>
  <c r="AG31" i="9"/>
  <c r="AE31" i="9"/>
  <c r="AD31" i="9"/>
  <c r="AF31" i="9" s="1"/>
  <c r="AK31" i="9" s="1"/>
  <c r="AB31" i="9"/>
  <c r="W31" i="9"/>
  <c r="X31" i="9" s="1"/>
  <c r="V31" i="9"/>
  <c r="S31" i="9"/>
  <c r="R31" i="9"/>
  <c r="T31" i="9" s="1"/>
  <c r="O31" i="9"/>
  <c r="P31" i="9" s="1"/>
  <c r="N31" i="9"/>
  <c r="K31" i="9"/>
  <c r="J31" i="9"/>
  <c r="L31" i="9" s="1"/>
  <c r="H31" i="9"/>
  <c r="G31" i="9"/>
  <c r="E31" i="9"/>
  <c r="D31" i="9"/>
  <c r="AJ30" i="9"/>
  <c r="AF30" i="9"/>
  <c r="AK30" i="9" s="1"/>
  <c r="AB30" i="9"/>
  <c r="X30" i="9"/>
  <c r="T30" i="9"/>
  <c r="P30" i="9"/>
  <c r="L30" i="9"/>
  <c r="I30" i="9"/>
  <c r="Y30" i="9" s="1"/>
  <c r="F30" i="9"/>
  <c r="AC30" i="9" s="1"/>
  <c r="AJ29" i="9"/>
  <c r="AF29" i="9"/>
  <c r="AB29" i="9"/>
  <c r="X29" i="9"/>
  <c r="T29" i="9"/>
  <c r="P29" i="9"/>
  <c r="L29" i="9"/>
  <c r="I29" i="9"/>
  <c r="Y29" i="9" s="1"/>
  <c r="F29" i="9"/>
  <c r="AJ28" i="9"/>
  <c r="AF28" i="9"/>
  <c r="AK28" i="9" s="1"/>
  <c r="AB28" i="9"/>
  <c r="AC28" i="9" s="1"/>
  <c r="X28" i="9"/>
  <c r="T28" i="9"/>
  <c r="P28" i="9"/>
  <c r="L28" i="9"/>
  <c r="M28" i="9" s="1"/>
  <c r="I28" i="9"/>
  <c r="F28" i="9"/>
  <c r="AJ27" i="9"/>
  <c r="AF27" i="9"/>
  <c r="AB27" i="9"/>
  <c r="AC27" i="9" s="1"/>
  <c r="X27" i="9"/>
  <c r="T27" i="9"/>
  <c r="P27" i="9"/>
  <c r="Q27" i="9" s="1"/>
  <c r="L27" i="9"/>
  <c r="M27" i="9" s="1"/>
  <c r="I27" i="9"/>
  <c r="F27" i="9"/>
  <c r="AJ26" i="9"/>
  <c r="AF26" i="9"/>
  <c r="AB26" i="9"/>
  <c r="X26" i="9"/>
  <c r="T26" i="9"/>
  <c r="P26" i="9"/>
  <c r="L26" i="9"/>
  <c r="I26" i="9"/>
  <c r="F26" i="9"/>
  <c r="Q26" i="9" s="1"/>
  <c r="AI25" i="9"/>
  <c r="AH25" i="9"/>
  <c r="AG25" i="9"/>
  <c r="AJ25" i="9" s="1"/>
  <c r="AE25" i="9"/>
  <c r="AD25" i="9"/>
  <c r="AF25" i="9" s="1"/>
  <c r="AB25" i="9"/>
  <c r="W25" i="9"/>
  <c r="V25" i="9"/>
  <c r="S25" i="9"/>
  <c r="R25" i="9"/>
  <c r="T25" i="9" s="1"/>
  <c r="O25" i="9"/>
  <c r="N25" i="9"/>
  <c r="P25" i="9" s="1"/>
  <c r="K25" i="9"/>
  <c r="J25" i="9"/>
  <c r="L25" i="9" s="1"/>
  <c r="H25" i="9"/>
  <c r="G25" i="9"/>
  <c r="I25" i="9" s="1"/>
  <c r="E25" i="9"/>
  <c r="D25" i="9"/>
  <c r="F25" i="9" s="1"/>
  <c r="AJ24" i="9"/>
  <c r="AF24" i="9"/>
  <c r="AB24" i="9"/>
  <c r="X24" i="9"/>
  <c r="U24" i="9"/>
  <c r="T24" i="9"/>
  <c r="P24" i="9"/>
  <c r="L24" i="9"/>
  <c r="I24" i="9"/>
  <c r="F24" i="9"/>
  <c r="AJ23" i="9"/>
  <c r="AF23" i="9"/>
  <c r="AB23" i="9"/>
  <c r="X23" i="9"/>
  <c r="T23" i="9"/>
  <c r="P23" i="9"/>
  <c r="L23" i="9"/>
  <c r="I23" i="9"/>
  <c r="Y23" i="9" s="1"/>
  <c r="F23" i="9"/>
  <c r="Q23" i="9" s="1"/>
  <c r="AJ22" i="9"/>
  <c r="AF22" i="9"/>
  <c r="AK22" i="9" s="1"/>
  <c r="AB22" i="9"/>
  <c r="X22" i="9"/>
  <c r="T22" i="9"/>
  <c r="Q22" i="9"/>
  <c r="P22" i="9"/>
  <c r="L22" i="9"/>
  <c r="I22" i="9"/>
  <c r="Y22" i="9" s="1"/>
  <c r="F22" i="9"/>
  <c r="AJ21" i="9"/>
  <c r="AF21" i="9"/>
  <c r="AB21" i="9"/>
  <c r="X21" i="9"/>
  <c r="T21" i="9"/>
  <c r="P21" i="9"/>
  <c r="L21" i="9"/>
  <c r="I21" i="9"/>
  <c r="F21" i="9"/>
  <c r="AC21" i="9" s="1"/>
  <c r="AJ20" i="9"/>
  <c r="AF20" i="9"/>
  <c r="AK20" i="9" s="1"/>
  <c r="AB20" i="9"/>
  <c r="AC20" i="9" s="1"/>
  <c r="X20" i="9"/>
  <c r="T20" i="9"/>
  <c r="U20" i="9" s="1"/>
  <c r="P20" i="9"/>
  <c r="L20" i="9"/>
  <c r="I20" i="9"/>
  <c r="F20" i="9"/>
  <c r="M20" i="9" s="1"/>
  <c r="AJ19" i="9"/>
  <c r="AF19" i="9"/>
  <c r="AK19" i="9" s="1"/>
  <c r="AB19" i="9"/>
  <c r="X19" i="9"/>
  <c r="T19" i="9"/>
  <c r="P19" i="9"/>
  <c r="Q19" i="9" s="1"/>
  <c r="L19" i="9"/>
  <c r="I19" i="9"/>
  <c r="F19" i="9"/>
  <c r="AJ18" i="9"/>
  <c r="AF18" i="9"/>
  <c r="AB18" i="9"/>
  <c r="AC18" i="9" s="1"/>
  <c r="X18" i="9"/>
  <c r="T18" i="9"/>
  <c r="P18" i="9"/>
  <c r="Q18" i="9" s="1"/>
  <c r="L18" i="9"/>
  <c r="M18" i="9" s="1"/>
  <c r="I18" i="9"/>
  <c r="U18" i="9" s="1"/>
  <c r="F18" i="9"/>
  <c r="AI17" i="9"/>
  <c r="AH17" i="9"/>
  <c r="AG17" i="9"/>
  <c r="AE17" i="9"/>
  <c r="AF17" i="9" s="1"/>
  <c r="AD17" i="9"/>
  <c r="AB17" i="9"/>
  <c r="W17" i="9"/>
  <c r="V17" i="9"/>
  <c r="X17" i="9" s="1"/>
  <c r="S17" i="9"/>
  <c r="T17" i="9" s="1"/>
  <c r="R17" i="9"/>
  <c r="O17" i="9"/>
  <c r="N17" i="9"/>
  <c r="P17" i="9" s="1"/>
  <c r="K17" i="9"/>
  <c r="J17" i="9"/>
  <c r="L17" i="9" s="1"/>
  <c r="H17" i="9"/>
  <c r="G17" i="9"/>
  <c r="I17" i="9" s="1"/>
  <c r="E17" i="9"/>
  <c r="D17" i="9"/>
  <c r="AJ16" i="9"/>
  <c r="AF16" i="9"/>
  <c r="AB16" i="9"/>
  <c r="X16" i="9"/>
  <c r="T16" i="9"/>
  <c r="P16" i="9"/>
  <c r="L16" i="9"/>
  <c r="I16" i="9"/>
  <c r="U16" i="9" s="1"/>
  <c r="F16" i="9"/>
  <c r="AJ15" i="9"/>
  <c r="AF15" i="9"/>
  <c r="AB15" i="9"/>
  <c r="X15" i="9"/>
  <c r="T15" i="9"/>
  <c r="P15" i="9"/>
  <c r="L15" i="9"/>
  <c r="AK15" i="9" s="1"/>
  <c r="I15" i="9"/>
  <c r="F15" i="9"/>
  <c r="Q15" i="9" s="1"/>
  <c r="AJ14" i="9"/>
  <c r="AF14" i="9"/>
  <c r="AK14" i="9" s="1"/>
  <c r="AB14" i="9"/>
  <c r="X14" i="9"/>
  <c r="T14" i="9"/>
  <c r="P14" i="9"/>
  <c r="L14" i="9"/>
  <c r="I14" i="9"/>
  <c r="Y14" i="9" s="1"/>
  <c r="F14" i="9"/>
  <c r="Q14" i="9" s="1"/>
  <c r="AK13" i="9"/>
  <c r="AJ13" i="9"/>
  <c r="AF13" i="9"/>
  <c r="AB13" i="9"/>
  <c r="X13" i="9"/>
  <c r="T13" i="9"/>
  <c r="P13" i="9"/>
  <c r="L13" i="9"/>
  <c r="I13" i="9"/>
  <c r="Y13" i="9" s="1"/>
  <c r="F13" i="9"/>
  <c r="AJ12" i="9"/>
  <c r="AF12" i="9"/>
  <c r="AK12" i="9" s="1"/>
  <c r="AB12" i="9"/>
  <c r="X12" i="9"/>
  <c r="T12" i="9"/>
  <c r="U12" i="9" s="1"/>
  <c r="P12" i="9"/>
  <c r="L12" i="9"/>
  <c r="I12" i="9"/>
  <c r="F12" i="9"/>
  <c r="AJ11" i="9"/>
  <c r="AF11" i="9"/>
  <c r="AK11" i="9" s="1"/>
  <c r="AC11" i="9"/>
  <c r="AB11" i="9"/>
  <c r="X11" i="9"/>
  <c r="T11" i="9"/>
  <c r="U11" i="9" s="1"/>
  <c r="P11" i="9"/>
  <c r="Q11" i="9" s="1"/>
  <c r="L11" i="9"/>
  <c r="I11" i="9"/>
  <c r="Y11" i="9" s="1"/>
  <c r="F11" i="9"/>
  <c r="M11" i="9" s="1"/>
  <c r="AJ10" i="9"/>
  <c r="AF10" i="9"/>
  <c r="AB10" i="9"/>
  <c r="AC10" i="9" s="1"/>
  <c r="X10" i="9"/>
  <c r="T10" i="9"/>
  <c r="P10" i="9"/>
  <c r="Q10" i="9" s="1"/>
  <c r="L10" i="9"/>
  <c r="M10" i="9" s="1"/>
  <c r="I10" i="9"/>
  <c r="F10" i="9"/>
  <c r="AJ9" i="9"/>
  <c r="AF9" i="9"/>
  <c r="AB9" i="9"/>
  <c r="AC9" i="9" s="1"/>
  <c r="Y9" i="9"/>
  <c r="X9" i="9"/>
  <c r="T9" i="9"/>
  <c r="P9" i="9"/>
  <c r="Q9" i="9" s="1"/>
  <c r="L9" i="9"/>
  <c r="M9" i="9" s="1"/>
  <c r="I9" i="9"/>
  <c r="U9" i="9" s="1"/>
  <c r="F9" i="9"/>
  <c r="AI41" i="8"/>
  <c r="AH41" i="8"/>
  <c r="AG41" i="8"/>
  <c r="AJ41" i="8" s="1"/>
  <c r="AE41" i="8"/>
  <c r="AD41" i="8"/>
  <c r="AB41" i="8"/>
  <c r="W41" i="8"/>
  <c r="V41" i="8"/>
  <c r="X41" i="8" s="1"/>
  <c r="S41" i="8"/>
  <c r="T41" i="8" s="1"/>
  <c r="R41" i="8"/>
  <c r="O41" i="8"/>
  <c r="N41" i="8"/>
  <c r="P41" i="8" s="1"/>
  <c r="K41" i="8"/>
  <c r="J41" i="8"/>
  <c r="H41" i="8"/>
  <c r="G41" i="8"/>
  <c r="E41" i="8"/>
  <c r="D41" i="8"/>
  <c r="AI40" i="8"/>
  <c r="AH40" i="8"/>
  <c r="AG40" i="8"/>
  <c r="AE40" i="8"/>
  <c r="AF40" i="8" s="1"/>
  <c r="AD40" i="8"/>
  <c r="AB40" i="8"/>
  <c r="W40" i="8"/>
  <c r="V40" i="8"/>
  <c r="X40" i="8" s="1"/>
  <c r="S40" i="8"/>
  <c r="R40" i="8"/>
  <c r="T40" i="8" s="1"/>
  <c r="O40" i="8"/>
  <c r="N40" i="8"/>
  <c r="K40" i="8"/>
  <c r="L40" i="8" s="1"/>
  <c r="J40" i="8"/>
  <c r="H40" i="8"/>
  <c r="G40" i="8"/>
  <c r="I40" i="8" s="1"/>
  <c r="E40" i="8"/>
  <c r="F40" i="8" s="1"/>
  <c r="D40" i="8"/>
  <c r="AJ39" i="8"/>
  <c r="AF39" i="8"/>
  <c r="AK39" i="8" s="1"/>
  <c r="AB39" i="8"/>
  <c r="X39" i="8"/>
  <c r="T39" i="8"/>
  <c r="P39" i="8"/>
  <c r="L39" i="8"/>
  <c r="I39" i="8"/>
  <c r="U39" i="8" s="1"/>
  <c r="F39" i="8"/>
  <c r="Q39" i="8" s="1"/>
  <c r="AJ38" i="8"/>
  <c r="AF38" i="8"/>
  <c r="AB38" i="8"/>
  <c r="X38" i="8"/>
  <c r="U38" i="8"/>
  <c r="T38" i="8"/>
  <c r="P38" i="8"/>
  <c r="L38" i="8"/>
  <c r="AK38" i="8" s="1"/>
  <c r="I38" i="8"/>
  <c r="F38" i="8"/>
  <c r="Q38" i="8" s="1"/>
  <c r="AK37" i="8"/>
  <c r="AJ37" i="8"/>
  <c r="AF37" i="8"/>
  <c r="AB37" i="8"/>
  <c r="X37" i="8"/>
  <c r="T37" i="8"/>
  <c r="U37" i="8" s="1"/>
  <c r="P37" i="8"/>
  <c r="L37" i="8"/>
  <c r="I37" i="8"/>
  <c r="F37" i="8"/>
  <c r="Q37" i="8" s="1"/>
  <c r="AK36" i="8"/>
  <c r="AJ36" i="8"/>
  <c r="AF36" i="8"/>
  <c r="AB36" i="8"/>
  <c r="X36" i="8"/>
  <c r="T36" i="8"/>
  <c r="Q36" i="8"/>
  <c r="P36" i="8"/>
  <c r="L36" i="8"/>
  <c r="I36" i="8"/>
  <c r="Y36" i="8" s="1"/>
  <c r="F36" i="8"/>
  <c r="AJ35" i="8"/>
  <c r="AF35" i="8"/>
  <c r="AK35" i="8" s="1"/>
  <c r="AC35" i="8"/>
  <c r="AB35" i="8"/>
  <c r="X35" i="8"/>
  <c r="T35" i="8"/>
  <c r="U35" i="8" s="1"/>
  <c r="P35" i="8"/>
  <c r="Q35" i="8" s="1"/>
  <c r="L35" i="8"/>
  <c r="I35" i="8"/>
  <c r="Y35" i="8" s="1"/>
  <c r="F35" i="8"/>
  <c r="M35" i="8" s="1"/>
  <c r="AI34" i="8"/>
  <c r="AH34" i="8"/>
  <c r="AG34" i="8"/>
  <c r="AE34" i="8"/>
  <c r="AD34" i="8"/>
  <c r="AF34" i="8" s="1"/>
  <c r="AB34" i="8"/>
  <c r="X34" i="8"/>
  <c r="W34" i="8"/>
  <c r="V34" i="8"/>
  <c r="S34" i="8"/>
  <c r="R34" i="8"/>
  <c r="O34" i="8"/>
  <c r="N34" i="8"/>
  <c r="P34" i="8" s="1"/>
  <c r="K34" i="8"/>
  <c r="J34" i="8"/>
  <c r="L34" i="8" s="1"/>
  <c r="H34" i="8"/>
  <c r="G34" i="8"/>
  <c r="E34" i="8"/>
  <c r="D34" i="8"/>
  <c r="AJ33" i="8"/>
  <c r="AF33" i="8"/>
  <c r="AB33" i="8"/>
  <c r="AC33" i="8" s="1"/>
  <c r="X33" i="8"/>
  <c r="T33" i="8"/>
  <c r="P33" i="8"/>
  <c r="Q33" i="8" s="1"/>
  <c r="L33" i="8"/>
  <c r="M33" i="8" s="1"/>
  <c r="I33" i="8"/>
  <c r="F33" i="8"/>
  <c r="AJ32" i="8"/>
  <c r="AF32" i="8"/>
  <c r="AB32" i="8"/>
  <c r="AC32" i="8" s="1"/>
  <c r="X32" i="8"/>
  <c r="T32" i="8"/>
  <c r="P32" i="8"/>
  <c r="L32" i="8"/>
  <c r="M32" i="8" s="1"/>
  <c r="I32" i="8"/>
  <c r="F32" i="8"/>
  <c r="Q32" i="8" s="1"/>
  <c r="AJ31" i="8"/>
  <c r="AF31" i="8"/>
  <c r="AB31" i="8"/>
  <c r="X31" i="8"/>
  <c r="T31" i="8"/>
  <c r="P31" i="8"/>
  <c r="L31" i="8"/>
  <c r="M31" i="8" s="1"/>
  <c r="I31" i="8"/>
  <c r="F31" i="8"/>
  <c r="AJ30" i="8"/>
  <c r="AF30" i="8"/>
  <c r="AB30" i="8"/>
  <c r="X30" i="8"/>
  <c r="T30" i="8"/>
  <c r="P30" i="8"/>
  <c r="L30" i="8"/>
  <c r="I30" i="8"/>
  <c r="U30" i="8" s="1"/>
  <c r="F30" i="8"/>
  <c r="AJ29" i="8"/>
  <c r="AF29" i="8"/>
  <c r="AK29" i="8" s="1"/>
  <c r="AB29" i="8"/>
  <c r="X29" i="8"/>
  <c r="T29" i="8"/>
  <c r="P29" i="8"/>
  <c r="L29" i="8"/>
  <c r="I29" i="8"/>
  <c r="F29" i="8"/>
  <c r="Q29" i="8" s="1"/>
  <c r="AK28" i="8"/>
  <c r="AJ28" i="8"/>
  <c r="AF28" i="8"/>
  <c r="AB28" i="8"/>
  <c r="X28" i="8"/>
  <c r="T28" i="8"/>
  <c r="P28" i="8"/>
  <c r="L28" i="8"/>
  <c r="I28" i="8"/>
  <c r="Y28" i="8" s="1"/>
  <c r="F28" i="8"/>
  <c r="Q28" i="8" s="1"/>
  <c r="AJ27" i="8"/>
  <c r="AI27" i="8"/>
  <c r="AH27" i="8"/>
  <c r="AG27" i="8"/>
  <c r="AE27" i="8"/>
  <c r="AD27" i="8"/>
  <c r="AB27" i="8"/>
  <c r="W27" i="8"/>
  <c r="V27" i="8"/>
  <c r="S27" i="8"/>
  <c r="R27" i="8"/>
  <c r="O27" i="8"/>
  <c r="N27" i="8"/>
  <c r="P27" i="8" s="1"/>
  <c r="K27" i="8"/>
  <c r="J27" i="8"/>
  <c r="H27" i="8"/>
  <c r="I27" i="8" s="1"/>
  <c r="G27" i="8"/>
  <c r="E27" i="8"/>
  <c r="D27" i="8"/>
  <c r="F27" i="8" s="1"/>
  <c r="AJ26" i="8"/>
  <c r="AF26" i="8"/>
  <c r="AK26" i="8" s="1"/>
  <c r="AB26" i="8"/>
  <c r="X26" i="8"/>
  <c r="T26" i="8"/>
  <c r="U26" i="8" s="1"/>
  <c r="Q26" i="8"/>
  <c r="P26" i="8"/>
  <c r="L26" i="8"/>
  <c r="I26" i="8"/>
  <c r="Y26" i="8" s="1"/>
  <c r="F26" i="8"/>
  <c r="AJ25" i="8"/>
  <c r="AF25" i="8"/>
  <c r="AB25" i="8"/>
  <c r="X25" i="8"/>
  <c r="T25" i="8"/>
  <c r="U25" i="8" s="1"/>
  <c r="P25" i="8"/>
  <c r="Q25" i="8" s="1"/>
  <c r="L25" i="8"/>
  <c r="I25" i="8"/>
  <c r="F25" i="8"/>
  <c r="AJ24" i="8"/>
  <c r="AF24" i="8"/>
  <c r="AB24" i="8"/>
  <c r="AC24" i="8" s="1"/>
  <c r="X24" i="8"/>
  <c r="T24" i="8"/>
  <c r="P24" i="8"/>
  <c r="Q24" i="8" s="1"/>
  <c r="M24" i="8"/>
  <c r="L24" i="8"/>
  <c r="I24" i="8"/>
  <c r="F24" i="8"/>
  <c r="AJ23" i="8"/>
  <c r="AF23" i="8"/>
  <c r="AB23" i="8"/>
  <c r="AC23" i="8" s="1"/>
  <c r="X23" i="8"/>
  <c r="T23" i="8"/>
  <c r="P23" i="8"/>
  <c r="Q23" i="8" s="1"/>
  <c r="L23" i="8"/>
  <c r="M23" i="8" s="1"/>
  <c r="I23" i="8"/>
  <c r="Y23" i="8" s="1"/>
  <c r="F23" i="8"/>
  <c r="AJ22" i="8"/>
  <c r="AF22" i="8"/>
  <c r="AK22" i="8" s="1"/>
  <c r="AB22" i="8"/>
  <c r="X22" i="8"/>
  <c r="T22" i="8"/>
  <c r="P22" i="8"/>
  <c r="L22" i="8"/>
  <c r="I22" i="8"/>
  <c r="F22" i="8"/>
  <c r="Q22" i="8" s="1"/>
  <c r="AI21" i="8"/>
  <c r="AH21" i="8"/>
  <c r="AG21" i="8"/>
  <c r="AE21" i="8"/>
  <c r="AF21" i="8" s="1"/>
  <c r="AD21" i="8"/>
  <c r="AB21" i="8"/>
  <c r="W21" i="8"/>
  <c r="V21" i="8"/>
  <c r="S21" i="8"/>
  <c r="R21" i="8"/>
  <c r="O21" i="8"/>
  <c r="N21" i="8"/>
  <c r="K21" i="8"/>
  <c r="J21" i="8"/>
  <c r="H21" i="8"/>
  <c r="G21" i="8"/>
  <c r="E21" i="8"/>
  <c r="D21" i="8"/>
  <c r="AJ20" i="8"/>
  <c r="AF20" i="8"/>
  <c r="AB20" i="8"/>
  <c r="X20" i="8"/>
  <c r="T20" i="8"/>
  <c r="P20" i="8"/>
  <c r="L20" i="8"/>
  <c r="AK20" i="8" s="1"/>
  <c r="I20" i="8"/>
  <c r="F20" i="8"/>
  <c r="Q20" i="8" s="1"/>
  <c r="AJ19" i="8"/>
  <c r="AF19" i="8"/>
  <c r="AB19" i="8"/>
  <c r="X19" i="8"/>
  <c r="T19" i="8"/>
  <c r="U19" i="8" s="1"/>
  <c r="P19" i="8"/>
  <c r="L19" i="8"/>
  <c r="I19" i="8"/>
  <c r="F19" i="8"/>
  <c r="Q19" i="8" s="1"/>
  <c r="AJ18" i="8"/>
  <c r="AF18" i="8"/>
  <c r="AB18" i="8"/>
  <c r="X18" i="8"/>
  <c r="T18" i="8"/>
  <c r="U18" i="8" s="1"/>
  <c r="P18" i="8"/>
  <c r="L18" i="8"/>
  <c r="I18" i="8"/>
  <c r="Y18" i="8" s="1"/>
  <c r="F18" i="8"/>
  <c r="AJ17" i="8"/>
  <c r="AF17" i="8"/>
  <c r="AK17" i="8" s="1"/>
  <c r="AB17" i="8"/>
  <c r="X17" i="8"/>
  <c r="T17" i="8"/>
  <c r="P17" i="8"/>
  <c r="Q17" i="8" s="1"/>
  <c r="L17" i="8"/>
  <c r="I17" i="8"/>
  <c r="F17" i="8"/>
  <c r="AJ16" i="8"/>
  <c r="AF16" i="8"/>
  <c r="AB16" i="8"/>
  <c r="X16" i="8"/>
  <c r="T16" i="8"/>
  <c r="P16" i="8"/>
  <c r="Q16" i="8" s="1"/>
  <c r="L16" i="8"/>
  <c r="I16" i="8"/>
  <c r="Y16" i="8" s="1"/>
  <c r="F16" i="8"/>
  <c r="AI15" i="8"/>
  <c r="AH15" i="8"/>
  <c r="AG15" i="8"/>
  <c r="AJ15" i="8" s="1"/>
  <c r="AE15" i="8"/>
  <c r="AD15" i="8"/>
  <c r="AB15" i="8"/>
  <c r="W15" i="8"/>
  <c r="V15" i="8"/>
  <c r="X15" i="8" s="1"/>
  <c r="S15" i="8"/>
  <c r="R15" i="8"/>
  <c r="O15" i="8"/>
  <c r="P15" i="8" s="1"/>
  <c r="N15" i="8"/>
  <c r="K15" i="8"/>
  <c r="J15" i="8"/>
  <c r="L15" i="8" s="1"/>
  <c r="H15" i="8"/>
  <c r="I15" i="8" s="1"/>
  <c r="G15" i="8"/>
  <c r="E15" i="8"/>
  <c r="D15" i="8"/>
  <c r="F15" i="8" s="1"/>
  <c r="M15" i="8" s="1"/>
  <c r="AJ14" i="8"/>
  <c r="AF14" i="8"/>
  <c r="AB14" i="8"/>
  <c r="X14" i="8"/>
  <c r="T14" i="8"/>
  <c r="P14" i="8"/>
  <c r="M14" i="8"/>
  <c r="L14" i="8"/>
  <c r="I14" i="8"/>
  <c r="Y14" i="8" s="1"/>
  <c r="F14" i="8"/>
  <c r="AC14" i="8" s="1"/>
  <c r="AJ13" i="8"/>
  <c r="AF13" i="8"/>
  <c r="AB13" i="8"/>
  <c r="AC13" i="8" s="1"/>
  <c r="X13" i="8"/>
  <c r="T13" i="8"/>
  <c r="P13" i="8"/>
  <c r="L13" i="8"/>
  <c r="M13" i="8" s="1"/>
  <c r="I13" i="8"/>
  <c r="F13" i="8"/>
  <c r="AJ12" i="8"/>
  <c r="AF12" i="8"/>
  <c r="AK12" i="8" s="1"/>
  <c r="AB12" i="8"/>
  <c r="X12" i="8"/>
  <c r="T12" i="8"/>
  <c r="P12" i="8"/>
  <c r="L12" i="8"/>
  <c r="M12" i="8" s="1"/>
  <c r="I12" i="8"/>
  <c r="U12" i="8" s="1"/>
  <c r="F12" i="8"/>
  <c r="AJ11" i="8"/>
  <c r="AF11" i="8"/>
  <c r="AK11" i="8" s="1"/>
  <c r="AB11" i="8"/>
  <c r="X11" i="8"/>
  <c r="T11" i="8"/>
  <c r="P11" i="8"/>
  <c r="L11" i="8"/>
  <c r="I11" i="8"/>
  <c r="U11" i="8" s="1"/>
  <c r="F11" i="8"/>
  <c r="AJ10" i="8"/>
  <c r="AF10" i="8"/>
  <c r="AB10" i="8"/>
  <c r="X10" i="8"/>
  <c r="U10" i="8"/>
  <c r="T10" i="8"/>
  <c r="P10" i="8"/>
  <c r="L10" i="8"/>
  <c r="AK10" i="8" s="1"/>
  <c r="I10" i="8"/>
  <c r="F10" i="8"/>
  <c r="Q10" i="8" s="1"/>
  <c r="AK9" i="8"/>
  <c r="AJ9" i="8"/>
  <c r="AF9" i="8"/>
  <c r="AB9" i="8"/>
  <c r="X9" i="8"/>
  <c r="T9" i="8"/>
  <c r="P9" i="8"/>
  <c r="L9" i="8"/>
  <c r="I9" i="8"/>
  <c r="Y9" i="8" s="1"/>
  <c r="F9" i="8"/>
  <c r="Q9" i="8" s="1"/>
  <c r="AJ74" i="7"/>
  <c r="AI74" i="7"/>
  <c r="AH74" i="7"/>
  <c r="AG74" i="7"/>
  <c r="AE74" i="7"/>
  <c r="AD74" i="7"/>
  <c r="AF74" i="7" s="1"/>
  <c r="AC74" i="7"/>
  <c r="AB74" i="7"/>
  <c r="W74" i="7"/>
  <c r="V74" i="7"/>
  <c r="S74" i="7"/>
  <c r="R74" i="7"/>
  <c r="T74" i="7" s="1"/>
  <c r="O74" i="7"/>
  <c r="N74" i="7"/>
  <c r="K74" i="7"/>
  <c r="J74" i="7"/>
  <c r="H74" i="7"/>
  <c r="G74" i="7"/>
  <c r="E74" i="7"/>
  <c r="D74" i="7"/>
  <c r="F74" i="7" s="1"/>
  <c r="AJ73" i="7"/>
  <c r="AI73" i="7"/>
  <c r="AH73" i="7"/>
  <c r="AG73" i="7"/>
  <c r="AE73" i="7"/>
  <c r="AD73" i="7"/>
  <c r="AB73" i="7"/>
  <c r="W73" i="7"/>
  <c r="V73" i="7"/>
  <c r="S73" i="7"/>
  <c r="R73" i="7"/>
  <c r="T73" i="7" s="1"/>
  <c r="O73" i="7"/>
  <c r="P73" i="7" s="1"/>
  <c r="N73" i="7"/>
  <c r="K73" i="7"/>
  <c r="J73" i="7"/>
  <c r="H73" i="7"/>
  <c r="G73" i="7"/>
  <c r="E73" i="7"/>
  <c r="D73" i="7"/>
  <c r="AK72" i="7"/>
  <c r="AJ72" i="7"/>
  <c r="AF72" i="7"/>
  <c r="AB72" i="7"/>
  <c r="X72" i="7"/>
  <c r="T72" i="7"/>
  <c r="P72" i="7"/>
  <c r="L72" i="7"/>
  <c r="I72" i="7"/>
  <c r="Y72" i="7" s="1"/>
  <c r="F72" i="7"/>
  <c r="AC72" i="7" s="1"/>
  <c r="AJ71" i="7"/>
  <c r="AF71" i="7"/>
  <c r="AB71" i="7"/>
  <c r="X71" i="7"/>
  <c r="T71" i="7"/>
  <c r="U71" i="7" s="1"/>
  <c r="P71" i="7"/>
  <c r="M71" i="7"/>
  <c r="L71" i="7"/>
  <c r="I71" i="7"/>
  <c r="Y71" i="7" s="1"/>
  <c r="F71" i="7"/>
  <c r="AJ70" i="7"/>
  <c r="AF70" i="7"/>
  <c r="AB70" i="7"/>
  <c r="X70" i="7"/>
  <c r="T70" i="7"/>
  <c r="P70" i="7"/>
  <c r="L70" i="7"/>
  <c r="I70" i="7"/>
  <c r="F70" i="7"/>
  <c r="AC70" i="7" s="1"/>
  <c r="AJ69" i="7"/>
  <c r="AF69" i="7"/>
  <c r="AB69" i="7"/>
  <c r="X69" i="7"/>
  <c r="T69" i="7"/>
  <c r="P69" i="7"/>
  <c r="Q69" i="7" s="1"/>
  <c r="M69" i="7"/>
  <c r="L69" i="7"/>
  <c r="I69" i="7"/>
  <c r="Y69" i="7" s="1"/>
  <c r="F69" i="7"/>
  <c r="AJ68" i="7"/>
  <c r="AF68" i="7"/>
  <c r="AB68" i="7"/>
  <c r="Y68" i="7"/>
  <c r="X68" i="7"/>
  <c r="T68" i="7"/>
  <c r="P68" i="7"/>
  <c r="M68" i="7"/>
  <c r="L68" i="7"/>
  <c r="I68" i="7"/>
  <c r="F68" i="7"/>
  <c r="AI67" i="7"/>
  <c r="AH67" i="7"/>
  <c r="AG67" i="7"/>
  <c r="AE67" i="7"/>
  <c r="AF67" i="7" s="1"/>
  <c r="AD67" i="7"/>
  <c r="AB67" i="7"/>
  <c r="W67" i="7"/>
  <c r="V67" i="7"/>
  <c r="X67" i="7" s="1"/>
  <c r="S67" i="7"/>
  <c r="R67" i="7"/>
  <c r="T67" i="7" s="1"/>
  <c r="O67" i="7"/>
  <c r="N67" i="7"/>
  <c r="K67" i="7"/>
  <c r="J67" i="7"/>
  <c r="L67" i="7" s="1"/>
  <c r="H67" i="7"/>
  <c r="G67" i="7"/>
  <c r="E67" i="7"/>
  <c r="D67" i="7"/>
  <c r="AJ66" i="7"/>
  <c r="AF66" i="7"/>
  <c r="AB66" i="7"/>
  <c r="X66" i="7"/>
  <c r="T66" i="7"/>
  <c r="P66" i="7"/>
  <c r="L66" i="7"/>
  <c r="AK66" i="7" s="1"/>
  <c r="I66" i="7"/>
  <c r="F66" i="7"/>
  <c r="AJ65" i="7"/>
  <c r="AF65" i="7"/>
  <c r="AK65" i="7" s="1"/>
  <c r="AB65" i="7"/>
  <c r="X65" i="7"/>
  <c r="Y65" i="7" s="1"/>
  <c r="U65" i="7"/>
  <c r="T65" i="7"/>
  <c r="P65" i="7"/>
  <c r="L65" i="7"/>
  <c r="I65" i="7"/>
  <c r="F65" i="7"/>
  <c r="AJ64" i="7"/>
  <c r="AF64" i="7"/>
  <c r="AK64" i="7" s="1"/>
  <c r="AB64" i="7"/>
  <c r="X64" i="7"/>
  <c r="T64" i="7"/>
  <c r="U64" i="7" s="1"/>
  <c r="P64" i="7"/>
  <c r="L64" i="7"/>
  <c r="I64" i="7"/>
  <c r="Y64" i="7" s="1"/>
  <c r="F64" i="7"/>
  <c r="AJ63" i="7"/>
  <c r="AF63" i="7"/>
  <c r="AK63" i="7" s="1"/>
  <c r="AB63" i="7"/>
  <c r="X63" i="7"/>
  <c r="T63" i="7"/>
  <c r="U63" i="7" s="1"/>
  <c r="Q63" i="7"/>
  <c r="P63" i="7"/>
  <c r="L63" i="7"/>
  <c r="I63" i="7"/>
  <c r="F63" i="7"/>
  <c r="AJ62" i="7"/>
  <c r="AF62" i="7"/>
  <c r="AB62" i="7"/>
  <c r="AC62" i="7" s="1"/>
  <c r="X62" i="7"/>
  <c r="T62" i="7"/>
  <c r="U62" i="7" s="1"/>
  <c r="P62" i="7"/>
  <c r="Q62" i="7" s="1"/>
  <c r="L62" i="7"/>
  <c r="M62" i="7" s="1"/>
  <c r="I62" i="7"/>
  <c r="F62" i="7"/>
  <c r="AI61" i="7"/>
  <c r="AH61" i="7"/>
  <c r="AG61" i="7"/>
  <c r="AE61" i="7"/>
  <c r="AD61" i="7"/>
  <c r="AF61" i="7" s="1"/>
  <c r="AB61" i="7"/>
  <c r="AC61" i="7" s="1"/>
  <c r="W61" i="7"/>
  <c r="X61" i="7" s="1"/>
  <c r="V61" i="7"/>
  <c r="S61" i="7"/>
  <c r="R61" i="7"/>
  <c r="T61" i="7" s="1"/>
  <c r="O61" i="7"/>
  <c r="N61" i="7"/>
  <c r="K61" i="7"/>
  <c r="J61" i="7"/>
  <c r="H61" i="7"/>
  <c r="G61" i="7"/>
  <c r="F61" i="7"/>
  <c r="E61" i="7"/>
  <c r="D61" i="7"/>
  <c r="AJ60" i="7"/>
  <c r="AF60" i="7"/>
  <c r="AB60" i="7"/>
  <c r="AC60" i="7" s="1"/>
  <c r="X60" i="7"/>
  <c r="T60" i="7"/>
  <c r="P60" i="7"/>
  <c r="Q60" i="7" s="1"/>
  <c r="L60" i="7"/>
  <c r="M60" i="7" s="1"/>
  <c r="I60" i="7"/>
  <c r="F60" i="7"/>
  <c r="AJ59" i="7"/>
  <c r="AF59" i="7"/>
  <c r="AB59" i="7"/>
  <c r="AC59" i="7" s="1"/>
  <c r="X59" i="7"/>
  <c r="T59" i="7"/>
  <c r="P59" i="7"/>
  <c r="Q59" i="7" s="1"/>
  <c r="L59" i="7"/>
  <c r="M59" i="7" s="1"/>
  <c r="I59" i="7"/>
  <c r="Y59" i="7" s="1"/>
  <c r="F59" i="7"/>
  <c r="AJ58" i="7"/>
  <c r="AF58" i="7"/>
  <c r="AB58" i="7"/>
  <c r="AC58" i="7" s="1"/>
  <c r="X58" i="7"/>
  <c r="T58" i="7"/>
  <c r="P58" i="7"/>
  <c r="L58" i="7"/>
  <c r="M58" i="7" s="1"/>
  <c r="I58" i="7"/>
  <c r="U58" i="7" s="1"/>
  <c r="F58" i="7"/>
  <c r="AJ57" i="7"/>
  <c r="AF57" i="7"/>
  <c r="AB57" i="7"/>
  <c r="X57" i="7"/>
  <c r="Y57" i="7" s="1"/>
  <c r="T57" i="7"/>
  <c r="P57" i="7"/>
  <c r="L57" i="7"/>
  <c r="I57" i="7"/>
  <c r="F57" i="7"/>
  <c r="AJ56" i="7"/>
  <c r="AF56" i="7"/>
  <c r="AB56" i="7"/>
  <c r="X56" i="7"/>
  <c r="T56" i="7"/>
  <c r="P56" i="7"/>
  <c r="L56" i="7"/>
  <c r="AK56" i="7" s="1"/>
  <c r="I56" i="7"/>
  <c r="U56" i="7" s="1"/>
  <c r="F56" i="7"/>
  <c r="AJ55" i="7"/>
  <c r="AF55" i="7"/>
  <c r="AK55" i="7" s="1"/>
  <c r="AB55" i="7"/>
  <c r="X55" i="7"/>
  <c r="U55" i="7"/>
  <c r="T55" i="7"/>
  <c r="P55" i="7"/>
  <c r="L55" i="7"/>
  <c r="I55" i="7"/>
  <c r="Y55" i="7" s="1"/>
  <c r="F55" i="7"/>
  <c r="AI54" i="7"/>
  <c r="AJ54" i="7" s="1"/>
  <c r="AH54" i="7"/>
  <c r="AG54" i="7"/>
  <c r="AE54" i="7"/>
  <c r="AD54" i="7"/>
  <c r="AF54" i="7" s="1"/>
  <c r="AB54" i="7"/>
  <c r="W54" i="7"/>
  <c r="V54" i="7"/>
  <c r="X54" i="7" s="1"/>
  <c r="S54" i="7"/>
  <c r="R54" i="7"/>
  <c r="T54" i="7" s="1"/>
  <c r="O54" i="7"/>
  <c r="P54" i="7" s="1"/>
  <c r="N54" i="7"/>
  <c r="K54" i="7"/>
  <c r="J54" i="7"/>
  <c r="L54" i="7" s="1"/>
  <c r="H54" i="7"/>
  <c r="G54" i="7"/>
  <c r="E54" i="7"/>
  <c r="D54" i="7"/>
  <c r="AJ53" i="7"/>
  <c r="AF53" i="7"/>
  <c r="AK53" i="7" s="1"/>
  <c r="AB53" i="7"/>
  <c r="X53" i="7"/>
  <c r="T53" i="7"/>
  <c r="P53" i="7"/>
  <c r="L53" i="7"/>
  <c r="I53" i="7"/>
  <c r="F53" i="7"/>
  <c r="AJ52" i="7"/>
  <c r="AF52" i="7"/>
  <c r="AK52" i="7" s="1"/>
  <c r="AB52" i="7"/>
  <c r="X52" i="7"/>
  <c r="T52" i="7"/>
  <c r="P52" i="7"/>
  <c r="L52" i="7"/>
  <c r="I52" i="7"/>
  <c r="F52" i="7"/>
  <c r="AK51" i="7"/>
  <c r="AJ51" i="7"/>
  <c r="AF51" i="7"/>
  <c r="AB51" i="7"/>
  <c r="X51" i="7"/>
  <c r="T51" i="7"/>
  <c r="P51" i="7"/>
  <c r="L51" i="7"/>
  <c r="I51" i="7"/>
  <c r="Y51" i="7" s="1"/>
  <c r="F51" i="7"/>
  <c r="AJ50" i="7"/>
  <c r="AF50" i="7"/>
  <c r="AB50" i="7"/>
  <c r="AC50" i="7" s="1"/>
  <c r="X50" i="7"/>
  <c r="T50" i="7"/>
  <c r="P50" i="7"/>
  <c r="L50" i="7"/>
  <c r="M50" i="7" s="1"/>
  <c r="I50" i="7"/>
  <c r="Y50" i="7" s="1"/>
  <c r="F50" i="7"/>
  <c r="AJ49" i="7"/>
  <c r="AF49" i="7"/>
  <c r="AB49" i="7"/>
  <c r="AC49" i="7" s="1"/>
  <c r="X49" i="7"/>
  <c r="T49" i="7"/>
  <c r="P49" i="7"/>
  <c r="L49" i="7"/>
  <c r="M49" i="7" s="1"/>
  <c r="I49" i="7"/>
  <c r="F49" i="7"/>
  <c r="AI48" i="7"/>
  <c r="AH48" i="7"/>
  <c r="AG48" i="7"/>
  <c r="AJ48" i="7" s="1"/>
  <c r="AE48" i="7"/>
  <c r="AF48" i="7" s="1"/>
  <c r="AD48" i="7"/>
  <c r="AB48" i="7"/>
  <c r="W48" i="7"/>
  <c r="X48" i="7" s="1"/>
  <c r="V48" i="7"/>
  <c r="S48" i="7"/>
  <c r="R48" i="7"/>
  <c r="O48" i="7"/>
  <c r="N48" i="7"/>
  <c r="P48" i="7" s="1"/>
  <c r="K48" i="7"/>
  <c r="J48" i="7"/>
  <c r="H48" i="7"/>
  <c r="G48" i="7"/>
  <c r="E48" i="7"/>
  <c r="F48" i="7" s="1"/>
  <c r="D48" i="7"/>
  <c r="AJ47" i="7"/>
  <c r="AF47" i="7"/>
  <c r="AB47" i="7"/>
  <c r="X47" i="7"/>
  <c r="T47" i="7"/>
  <c r="P47" i="7"/>
  <c r="L47" i="7"/>
  <c r="AK47" i="7" s="1"/>
  <c r="I47" i="7"/>
  <c r="U47" i="7" s="1"/>
  <c r="F47" i="7"/>
  <c r="AJ46" i="7"/>
  <c r="AF46" i="7"/>
  <c r="AB46" i="7"/>
  <c r="Y46" i="7"/>
  <c r="X46" i="7"/>
  <c r="T46" i="7"/>
  <c r="P46" i="7"/>
  <c r="L46" i="7"/>
  <c r="AK46" i="7" s="1"/>
  <c r="I46" i="7"/>
  <c r="F46" i="7"/>
  <c r="AJ45" i="7"/>
  <c r="AF45" i="7"/>
  <c r="AB45" i="7"/>
  <c r="X45" i="7"/>
  <c r="T45" i="7"/>
  <c r="P45" i="7"/>
  <c r="L45" i="7"/>
  <c r="AK45" i="7" s="1"/>
  <c r="I45" i="7"/>
  <c r="Y45" i="7" s="1"/>
  <c r="F45" i="7"/>
  <c r="AJ44" i="7"/>
  <c r="AF44" i="7"/>
  <c r="AK44" i="7" s="1"/>
  <c r="AB44" i="7"/>
  <c r="X44" i="7"/>
  <c r="T44" i="7"/>
  <c r="U44" i="7" s="1"/>
  <c r="P44" i="7"/>
  <c r="L44" i="7"/>
  <c r="I44" i="7"/>
  <c r="F44" i="7"/>
  <c r="AK43" i="7"/>
  <c r="AJ43" i="7"/>
  <c r="AF43" i="7"/>
  <c r="AB43" i="7"/>
  <c r="AC43" i="7" s="1"/>
  <c r="X43" i="7"/>
  <c r="T43" i="7"/>
  <c r="Q43" i="7"/>
  <c r="P43" i="7"/>
  <c r="M43" i="7"/>
  <c r="L43" i="7"/>
  <c r="I43" i="7"/>
  <c r="Y43" i="7" s="1"/>
  <c r="F43" i="7"/>
  <c r="AJ42" i="7"/>
  <c r="AF42" i="7"/>
  <c r="AB42" i="7"/>
  <c r="AC42" i="7" s="1"/>
  <c r="X42" i="7"/>
  <c r="T42" i="7"/>
  <c r="P42" i="7"/>
  <c r="Q42" i="7" s="1"/>
  <c r="L42" i="7"/>
  <c r="M42" i="7" s="1"/>
  <c r="I42" i="7"/>
  <c r="Y42" i="7" s="1"/>
  <c r="F42" i="7"/>
  <c r="AI41" i="7"/>
  <c r="AH41" i="7"/>
  <c r="AG41" i="7"/>
  <c r="AJ41" i="7" s="1"/>
  <c r="AF41" i="7"/>
  <c r="AE41" i="7"/>
  <c r="AD41" i="7"/>
  <c r="AB41" i="7"/>
  <c r="W41" i="7"/>
  <c r="V41" i="7"/>
  <c r="X41" i="7" s="1"/>
  <c r="S41" i="7"/>
  <c r="R41" i="7"/>
  <c r="T41" i="7" s="1"/>
  <c r="O41" i="7"/>
  <c r="N41" i="7"/>
  <c r="P41" i="7" s="1"/>
  <c r="K41" i="7"/>
  <c r="J41" i="7"/>
  <c r="L41" i="7" s="1"/>
  <c r="H41" i="7"/>
  <c r="G41" i="7"/>
  <c r="E41" i="7"/>
  <c r="F41" i="7" s="1"/>
  <c r="D41" i="7"/>
  <c r="AJ40" i="7"/>
  <c r="AF40" i="7"/>
  <c r="AB40" i="7"/>
  <c r="X40" i="7"/>
  <c r="T40" i="7"/>
  <c r="P40" i="7"/>
  <c r="L40" i="7"/>
  <c r="I40" i="7"/>
  <c r="Y40" i="7" s="1"/>
  <c r="F40" i="7"/>
  <c r="AJ39" i="7"/>
  <c r="AF39" i="7"/>
  <c r="AB39" i="7"/>
  <c r="AC39" i="7" s="1"/>
  <c r="Y39" i="7"/>
  <c r="X39" i="7"/>
  <c r="T39" i="7"/>
  <c r="P39" i="7"/>
  <c r="L39" i="7"/>
  <c r="M39" i="7" s="1"/>
  <c r="I39" i="7"/>
  <c r="F39" i="7"/>
  <c r="AJ38" i="7"/>
  <c r="AF38" i="7"/>
  <c r="AB38" i="7"/>
  <c r="X38" i="7"/>
  <c r="T38" i="7"/>
  <c r="P38" i="7"/>
  <c r="L38" i="7"/>
  <c r="I38" i="7"/>
  <c r="U38" i="7" s="1"/>
  <c r="F38" i="7"/>
  <c r="Q38" i="7" s="1"/>
  <c r="AJ37" i="7"/>
  <c r="AF37" i="7"/>
  <c r="AB37" i="7"/>
  <c r="X37" i="7"/>
  <c r="T37" i="7"/>
  <c r="P37" i="7"/>
  <c r="L37" i="7"/>
  <c r="AK37" i="7" s="1"/>
  <c r="I37" i="7"/>
  <c r="Y37" i="7" s="1"/>
  <c r="F37" i="7"/>
  <c r="AI36" i="7"/>
  <c r="AH36" i="7"/>
  <c r="AG36" i="7"/>
  <c r="AJ36" i="7" s="1"/>
  <c r="AE36" i="7"/>
  <c r="AD36" i="7"/>
  <c r="AF36" i="7" s="1"/>
  <c r="AB36" i="7"/>
  <c r="W36" i="7"/>
  <c r="V36" i="7"/>
  <c r="X36" i="7" s="1"/>
  <c r="S36" i="7"/>
  <c r="T36" i="7" s="1"/>
  <c r="R36" i="7"/>
  <c r="O36" i="7"/>
  <c r="N36" i="7"/>
  <c r="K36" i="7"/>
  <c r="L36" i="7" s="1"/>
  <c r="J36" i="7"/>
  <c r="H36" i="7"/>
  <c r="G36" i="7"/>
  <c r="E36" i="7"/>
  <c r="D36" i="7"/>
  <c r="F36" i="7" s="1"/>
  <c r="AK35" i="7"/>
  <c r="AJ35" i="7"/>
  <c r="AF35" i="7"/>
  <c r="AB35" i="7"/>
  <c r="X35" i="7"/>
  <c r="Y35" i="7" s="1"/>
  <c r="T35" i="7"/>
  <c r="P35" i="7"/>
  <c r="L35" i="7"/>
  <c r="I35" i="7"/>
  <c r="U35" i="7" s="1"/>
  <c r="F35" i="7"/>
  <c r="AK34" i="7"/>
  <c r="AJ34" i="7"/>
  <c r="AF34" i="7"/>
  <c r="AB34" i="7"/>
  <c r="X34" i="7"/>
  <c r="T34" i="7"/>
  <c r="P34" i="7"/>
  <c r="L34" i="7"/>
  <c r="I34" i="7"/>
  <c r="F34" i="7"/>
  <c r="AJ33" i="7"/>
  <c r="AF33" i="7"/>
  <c r="AB33" i="7"/>
  <c r="X33" i="7"/>
  <c r="T33" i="7"/>
  <c r="P33" i="7"/>
  <c r="L33" i="7"/>
  <c r="M33" i="7" s="1"/>
  <c r="I33" i="7"/>
  <c r="F33" i="7"/>
  <c r="AJ32" i="7"/>
  <c r="AF32" i="7"/>
  <c r="AK32" i="7" s="1"/>
  <c r="AC32" i="7"/>
  <c r="AB32" i="7"/>
  <c r="X32" i="7"/>
  <c r="T32" i="7"/>
  <c r="P32" i="7"/>
  <c r="Q32" i="7" s="1"/>
  <c r="L32" i="7"/>
  <c r="M32" i="7" s="1"/>
  <c r="I32" i="7"/>
  <c r="Y32" i="7" s="1"/>
  <c r="F32" i="7"/>
  <c r="AJ31" i="7"/>
  <c r="AF31" i="7"/>
  <c r="AB31" i="7"/>
  <c r="X31" i="7"/>
  <c r="T31" i="7"/>
  <c r="P31" i="7"/>
  <c r="L31" i="7"/>
  <c r="I31" i="7"/>
  <c r="Y31" i="7" s="1"/>
  <c r="F31" i="7"/>
  <c r="AI30" i="7"/>
  <c r="AH30" i="7"/>
  <c r="AG30" i="7"/>
  <c r="AF30" i="7"/>
  <c r="AE30" i="7"/>
  <c r="AD30" i="7"/>
  <c r="AB30" i="7"/>
  <c r="W30" i="7"/>
  <c r="X30" i="7" s="1"/>
  <c r="V30" i="7"/>
  <c r="S30" i="7"/>
  <c r="T30" i="7" s="1"/>
  <c r="R30" i="7"/>
  <c r="O30" i="7"/>
  <c r="N30" i="7"/>
  <c r="P30" i="7" s="1"/>
  <c r="K30" i="7"/>
  <c r="L30" i="7" s="1"/>
  <c r="J30" i="7"/>
  <c r="H30" i="7"/>
  <c r="G30" i="7"/>
  <c r="I30" i="7" s="1"/>
  <c r="E30" i="7"/>
  <c r="D30" i="7"/>
  <c r="F30" i="7" s="1"/>
  <c r="AJ29" i="7"/>
  <c r="AF29" i="7"/>
  <c r="AB29" i="7"/>
  <c r="X29" i="7"/>
  <c r="T29" i="7"/>
  <c r="P29" i="7"/>
  <c r="L29" i="7"/>
  <c r="I29" i="7"/>
  <c r="U29" i="7" s="1"/>
  <c r="F29" i="7"/>
  <c r="AJ28" i="7"/>
  <c r="AF28" i="7"/>
  <c r="AB28" i="7"/>
  <c r="X28" i="7"/>
  <c r="T28" i="7"/>
  <c r="P28" i="7"/>
  <c r="L28" i="7"/>
  <c r="AK28" i="7" s="1"/>
  <c r="I28" i="7"/>
  <c r="U28" i="7" s="1"/>
  <c r="F28" i="7"/>
  <c r="AC28" i="7" s="1"/>
  <c r="AJ27" i="7"/>
  <c r="AF27" i="7"/>
  <c r="AB27" i="7"/>
  <c r="X27" i="7"/>
  <c r="Y27" i="7" s="1"/>
  <c r="T27" i="7"/>
  <c r="P27" i="7"/>
  <c r="L27" i="7"/>
  <c r="I27" i="7"/>
  <c r="U27" i="7" s="1"/>
  <c r="F27" i="7"/>
  <c r="AK26" i="7"/>
  <c r="AJ26" i="7"/>
  <c r="AF26" i="7"/>
  <c r="AB26" i="7"/>
  <c r="X26" i="7"/>
  <c r="T26" i="7"/>
  <c r="P26" i="7"/>
  <c r="L26" i="7"/>
  <c r="I26" i="7"/>
  <c r="F26" i="7"/>
  <c r="AI25" i="7"/>
  <c r="AH25" i="7"/>
  <c r="AG25" i="7"/>
  <c r="AJ25" i="7" s="1"/>
  <c r="AE25" i="7"/>
  <c r="AD25" i="7"/>
  <c r="AB25" i="7"/>
  <c r="W25" i="7"/>
  <c r="V25" i="7"/>
  <c r="X25" i="7" s="1"/>
  <c r="S25" i="7"/>
  <c r="R25" i="7"/>
  <c r="T25" i="7" s="1"/>
  <c r="O25" i="7"/>
  <c r="N25" i="7"/>
  <c r="P25" i="7" s="1"/>
  <c r="K25" i="7"/>
  <c r="J25" i="7"/>
  <c r="H25" i="7"/>
  <c r="G25" i="7"/>
  <c r="I25" i="7" s="1"/>
  <c r="E25" i="7"/>
  <c r="D25" i="7"/>
  <c r="F25" i="7" s="1"/>
  <c r="AJ24" i="7"/>
  <c r="AF24" i="7"/>
  <c r="AK24" i="7" s="1"/>
  <c r="AB24" i="7"/>
  <c r="X24" i="7"/>
  <c r="T24" i="7"/>
  <c r="P24" i="7"/>
  <c r="L24" i="7"/>
  <c r="I24" i="7"/>
  <c r="F24" i="7"/>
  <c r="AJ23" i="7"/>
  <c r="AF23" i="7"/>
  <c r="AB23" i="7"/>
  <c r="X23" i="7"/>
  <c r="T23" i="7"/>
  <c r="P23" i="7"/>
  <c r="L23" i="7"/>
  <c r="I23" i="7"/>
  <c r="F23" i="7"/>
  <c r="Q23" i="7" s="1"/>
  <c r="AJ22" i="7"/>
  <c r="AF22" i="7"/>
  <c r="AB22" i="7"/>
  <c r="AC22" i="7" s="1"/>
  <c r="X22" i="7"/>
  <c r="T22" i="7"/>
  <c r="P22" i="7"/>
  <c r="Q22" i="7" s="1"/>
  <c r="L22" i="7"/>
  <c r="I22" i="7"/>
  <c r="F22" i="7"/>
  <c r="AJ21" i="7"/>
  <c r="AF21" i="7"/>
  <c r="AB21" i="7"/>
  <c r="X21" i="7"/>
  <c r="T21" i="7"/>
  <c r="P21" i="7"/>
  <c r="L21" i="7"/>
  <c r="I21" i="7"/>
  <c r="Y21" i="7" s="1"/>
  <c r="F21" i="7"/>
  <c r="Q21" i="7" s="1"/>
  <c r="AJ20" i="7"/>
  <c r="AF20" i="7"/>
  <c r="AC20" i="7"/>
  <c r="AB20" i="7"/>
  <c r="X20" i="7"/>
  <c r="T20" i="7"/>
  <c r="P20" i="7"/>
  <c r="L20" i="7"/>
  <c r="M20" i="7" s="1"/>
  <c r="I20" i="7"/>
  <c r="F20" i="7"/>
  <c r="AJ19" i="7"/>
  <c r="AF19" i="7"/>
  <c r="AC19" i="7"/>
  <c r="AB19" i="7"/>
  <c r="X19" i="7"/>
  <c r="T19" i="7"/>
  <c r="P19" i="7"/>
  <c r="L19" i="7"/>
  <c r="I19" i="7"/>
  <c r="U19" i="7" s="1"/>
  <c r="F19" i="7"/>
  <c r="Q19" i="7" s="1"/>
  <c r="AJ18" i="7"/>
  <c r="AF18" i="7"/>
  <c r="AB18" i="7"/>
  <c r="X18" i="7"/>
  <c r="T18" i="7"/>
  <c r="P18" i="7"/>
  <c r="L18" i="7"/>
  <c r="AK18" i="7" s="1"/>
  <c r="I18" i="7"/>
  <c r="F18" i="7"/>
  <c r="AK17" i="7"/>
  <c r="AJ17" i="7"/>
  <c r="AF17" i="7"/>
  <c r="AB17" i="7"/>
  <c r="X17" i="7"/>
  <c r="Y17" i="7" s="1"/>
  <c r="T17" i="7"/>
  <c r="U17" i="7" s="1"/>
  <c r="P17" i="7"/>
  <c r="L17" i="7"/>
  <c r="I17" i="7"/>
  <c r="F17" i="7"/>
  <c r="AI16" i="7"/>
  <c r="AH16" i="7"/>
  <c r="AG16" i="7"/>
  <c r="AJ16" i="7" s="1"/>
  <c r="AE16" i="7"/>
  <c r="AD16" i="7"/>
  <c r="AB16" i="7"/>
  <c r="W16" i="7"/>
  <c r="V16" i="7"/>
  <c r="X16" i="7" s="1"/>
  <c r="S16" i="7"/>
  <c r="R16" i="7"/>
  <c r="T16" i="7" s="1"/>
  <c r="O16" i="7"/>
  <c r="P16" i="7" s="1"/>
  <c r="N16" i="7"/>
  <c r="K16" i="7"/>
  <c r="J16" i="7"/>
  <c r="L16" i="7" s="1"/>
  <c r="H16" i="7"/>
  <c r="I16" i="7" s="1"/>
  <c r="G16" i="7"/>
  <c r="E16" i="7"/>
  <c r="D16" i="7"/>
  <c r="AJ15" i="7"/>
  <c r="AF15" i="7"/>
  <c r="AK15" i="7" s="1"/>
  <c r="AB15" i="7"/>
  <c r="X15" i="7"/>
  <c r="T15" i="7"/>
  <c r="P15" i="7"/>
  <c r="L15" i="7"/>
  <c r="I15" i="7"/>
  <c r="F15" i="7"/>
  <c r="Q15" i="7" s="1"/>
  <c r="AJ14" i="7"/>
  <c r="AF14" i="7"/>
  <c r="AK14" i="7" s="1"/>
  <c r="AC14" i="7"/>
  <c r="AB14" i="7"/>
  <c r="X14" i="7"/>
  <c r="T14" i="7"/>
  <c r="P14" i="7"/>
  <c r="L14" i="7"/>
  <c r="I14" i="7"/>
  <c r="Y14" i="7" s="1"/>
  <c r="F14" i="7"/>
  <c r="AJ13" i="7"/>
  <c r="AF13" i="7"/>
  <c r="AK13" i="7" s="1"/>
  <c r="AB13" i="7"/>
  <c r="X13" i="7"/>
  <c r="T13" i="7"/>
  <c r="P13" i="7"/>
  <c r="L13" i="7"/>
  <c r="I13" i="7"/>
  <c r="Y13" i="7" s="1"/>
  <c r="F13" i="7"/>
  <c r="AC13" i="7" s="1"/>
  <c r="AJ12" i="7"/>
  <c r="AF12" i="7"/>
  <c r="AK12" i="7" s="1"/>
  <c r="AB12" i="7"/>
  <c r="X12" i="7"/>
  <c r="T12" i="7"/>
  <c r="P12" i="7"/>
  <c r="L12" i="7"/>
  <c r="I12" i="7"/>
  <c r="F12" i="7"/>
  <c r="AJ11" i="7"/>
  <c r="AF11" i="7"/>
  <c r="AB11" i="7"/>
  <c r="X11" i="7"/>
  <c r="T11" i="7"/>
  <c r="P11" i="7"/>
  <c r="L11" i="7"/>
  <c r="I11" i="7"/>
  <c r="U11" i="7" s="1"/>
  <c r="F11" i="7"/>
  <c r="AI10" i="7"/>
  <c r="AH10" i="7"/>
  <c r="AG10" i="7"/>
  <c r="AJ10" i="7" s="1"/>
  <c r="AF10" i="7"/>
  <c r="AE10" i="7"/>
  <c r="AD10" i="7"/>
  <c r="AB10" i="7"/>
  <c r="W10" i="7"/>
  <c r="V10" i="7"/>
  <c r="S10" i="7"/>
  <c r="R10" i="7"/>
  <c r="O10" i="7"/>
  <c r="N10" i="7"/>
  <c r="K10" i="7"/>
  <c r="J10" i="7"/>
  <c r="H10" i="7"/>
  <c r="G10" i="7"/>
  <c r="F10" i="7"/>
  <c r="E10" i="7"/>
  <c r="D10" i="7"/>
  <c r="AJ9" i="7"/>
  <c r="AF9" i="7"/>
  <c r="AB9" i="7"/>
  <c r="X9" i="7"/>
  <c r="T9" i="7"/>
  <c r="P9" i="7"/>
  <c r="L9" i="7"/>
  <c r="I9" i="7"/>
  <c r="U9" i="7" s="1"/>
  <c r="F9" i="7"/>
  <c r="Q9" i="7" s="1"/>
  <c r="AI23" i="6"/>
  <c r="AH23" i="6"/>
  <c r="AG23" i="6"/>
  <c r="AE23" i="6"/>
  <c r="AD23" i="6"/>
  <c r="AF23" i="6" s="1"/>
  <c r="AB23" i="6"/>
  <c r="W23" i="6"/>
  <c r="V23" i="6"/>
  <c r="S23" i="6"/>
  <c r="R23" i="6"/>
  <c r="T23" i="6" s="1"/>
  <c r="O23" i="6"/>
  <c r="N23" i="6"/>
  <c r="P23" i="6" s="1"/>
  <c r="K23" i="6"/>
  <c r="J23" i="6"/>
  <c r="L23" i="6" s="1"/>
  <c r="H23" i="6"/>
  <c r="G23" i="6"/>
  <c r="E23" i="6"/>
  <c r="D23" i="6"/>
  <c r="AI22" i="6"/>
  <c r="AJ22" i="6" s="1"/>
  <c r="AH22" i="6"/>
  <c r="AG22" i="6"/>
  <c r="AE22" i="6"/>
  <c r="AD22" i="6"/>
  <c r="AF22" i="6" s="1"/>
  <c r="AB22" i="6"/>
  <c r="W22" i="6"/>
  <c r="V22" i="6"/>
  <c r="T22" i="6"/>
  <c r="S22" i="6"/>
  <c r="R22" i="6"/>
  <c r="O22" i="6"/>
  <c r="N22" i="6"/>
  <c r="K22" i="6"/>
  <c r="J22" i="6"/>
  <c r="H22" i="6"/>
  <c r="G22" i="6"/>
  <c r="I22" i="6" s="1"/>
  <c r="E22" i="6"/>
  <c r="D22" i="6"/>
  <c r="AJ21" i="6"/>
  <c r="AF21" i="6"/>
  <c r="AK21" i="6" s="1"/>
  <c r="AB21" i="6"/>
  <c r="X21" i="6"/>
  <c r="T21" i="6"/>
  <c r="P21" i="6"/>
  <c r="L21" i="6"/>
  <c r="I21" i="6"/>
  <c r="F21" i="6"/>
  <c r="Q21" i="6" s="1"/>
  <c r="AK20" i="6"/>
  <c r="AJ20" i="6"/>
  <c r="AF20" i="6"/>
  <c r="AB20" i="6"/>
  <c r="X20" i="6"/>
  <c r="T20" i="6"/>
  <c r="U20" i="6" s="1"/>
  <c r="P20" i="6"/>
  <c r="L20" i="6"/>
  <c r="I20" i="6"/>
  <c r="Y20" i="6" s="1"/>
  <c r="F20" i="6"/>
  <c r="Q20" i="6" s="1"/>
  <c r="AJ19" i="6"/>
  <c r="AF19" i="6"/>
  <c r="AB19" i="6"/>
  <c r="AC19" i="6" s="1"/>
  <c r="X19" i="6"/>
  <c r="T19" i="6"/>
  <c r="P19" i="6"/>
  <c r="L19" i="6"/>
  <c r="M19" i="6" s="1"/>
  <c r="I19" i="6"/>
  <c r="Y19" i="6" s="1"/>
  <c r="F19" i="6"/>
  <c r="Q19" i="6" s="1"/>
  <c r="AJ18" i="6"/>
  <c r="AF18" i="6"/>
  <c r="AK18" i="6" s="1"/>
  <c r="AB18" i="6"/>
  <c r="X18" i="6"/>
  <c r="T18" i="6"/>
  <c r="P18" i="6"/>
  <c r="L18" i="6"/>
  <c r="I18" i="6"/>
  <c r="F18" i="6"/>
  <c r="AC18" i="6" s="1"/>
  <c r="AI17" i="6"/>
  <c r="AJ17" i="6" s="1"/>
  <c r="AH17" i="6"/>
  <c r="AG17" i="6"/>
  <c r="AE17" i="6"/>
  <c r="AD17" i="6"/>
  <c r="AF17" i="6" s="1"/>
  <c r="AK17" i="6" s="1"/>
  <c r="AB17" i="6"/>
  <c r="W17" i="6"/>
  <c r="V17" i="6"/>
  <c r="X17" i="6" s="1"/>
  <c r="S17" i="6"/>
  <c r="R17" i="6"/>
  <c r="T17" i="6" s="1"/>
  <c r="P17" i="6"/>
  <c r="O17" i="6"/>
  <c r="N17" i="6"/>
  <c r="K17" i="6"/>
  <c r="J17" i="6"/>
  <c r="L17" i="6" s="1"/>
  <c r="H17" i="6"/>
  <c r="I17" i="6" s="1"/>
  <c r="G17" i="6"/>
  <c r="E17" i="6"/>
  <c r="D17" i="6"/>
  <c r="AJ16" i="6"/>
  <c r="AF16" i="6"/>
  <c r="AK16" i="6" s="1"/>
  <c r="AC16" i="6"/>
  <c r="AB16" i="6"/>
  <c r="X16" i="6"/>
  <c r="T16" i="6"/>
  <c r="P16" i="6"/>
  <c r="Q16" i="6" s="1"/>
  <c r="M16" i="6"/>
  <c r="L16" i="6"/>
  <c r="I16" i="6"/>
  <c r="F16" i="6"/>
  <c r="AJ15" i="6"/>
  <c r="AF15" i="6"/>
  <c r="AK15" i="6" s="1"/>
  <c r="AB15" i="6"/>
  <c r="AC15" i="6" s="1"/>
  <c r="X15" i="6"/>
  <c r="U15" i="6"/>
  <c r="T15" i="6"/>
  <c r="P15" i="6"/>
  <c r="L15" i="6"/>
  <c r="M15" i="6" s="1"/>
  <c r="I15" i="6"/>
  <c r="F15" i="6"/>
  <c r="AJ14" i="6"/>
  <c r="AF14" i="6"/>
  <c r="AB14" i="6"/>
  <c r="AC14" i="6" s="1"/>
  <c r="X14" i="6"/>
  <c r="T14" i="6"/>
  <c r="Q14" i="6"/>
  <c r="P14" i="6"/>
  <c r="L14" i="6"/>
  <c r="AK14" i="6" s="1"/>
  <c r="I14" i="6"/>
  <c r="U14" i="6" s="1"/>
  <c r="F14" i="6"/>
  <c r="AJ13" i="6"/>
  <c r="AF13" i="6"/>
  <c r="AB13" i="6"/>
  <c r="X13" i="6"/>
  <c r="T13" i="6"/>
  <c r="P13" i="6"/>
  <c r="L13" i="6"/>
  <c r="I13" i="6"/>
  <c r="F13" i="6"/>
  <c r="Q13" i="6" s="1"/>
  <c r="AI12" i="6"/>
  <c r="AJ12" i="6" s="1"/>
  <c r="AH12" i="6"/>
  <c r="AG12" i="6"/>
  <c r="AE12" i="6"/>
  <c r="AD12" i="6"/>
  <c r="AB12" i="6"/>
  <c r="W12" i="6"/>
  <c r="V12" i="6"/>
  <c r="S12" i="6"/>
  <c r="R12" i="6"/>
  <c r="T12" i="6" s="1"/>
  <c r="O12" i="6"/>
  <c r="N12" i="6"/>
  <c r="K12" i="6"/>
  <c r="J12" i="6"/>
  <c r="L12" i="6" s="1"/>
  <c r="H12" i="6"/>
  <c r="G12" i="6"/>
  <c r="I12" i="6" s="1"/>
  <c r="E12" i="6"/>
  <c r="D12" i="6"/>
  <c r="AJ11" i="6"/>
  <c r="AF11" i="6"/>
  <c r="AB11" i="6"/>
  <c r="X11" i="6"/>
  <c r="U11" i="6"/>
  <c r="T11" i="6"/>
  <c r="P11" i="6"/>
  <c r="L11" i="6"/>
  <c r="I11" i="6"/>
  <c r="F11" i="6"/>
  <c r="AJ10" i="6"/>
  <c r="AF10" i="6"/>
  <c r="AB10" i="6"/>
  <c r="X10" i="6"/>
  <c r="T10" i="6"/>
  <c r="P10" i="6"/>
  <c r="L10" i="6"/>
  <c r="I10" i="6"/>
  <c r="Y10" i="6" s="1"/>
  <c r="F10" i="6"/>
  <c r="Q10" i="6" s="1"/>
  <c r="AK9" i="6"/>
  <c r="AJ9" i="6"/>
  <c r="AF9" i="6"/>
  <c r="AB9" i="6"/>
  <c r="AC9" i="6" s="1"/>
  <c r="X9" i="6"/>
  <c r="T9" i="6"/>
  <c r="U9" i="6" s="1"/>
  <c r="Q9" i="6"/>
  <c r="P9" i="6"/>
  <c r="L9" i="6"/>
  <c r="I9" i="6"/>
  <c r="Y9" i="6" s="1"/>
  <c r="F9" i="6"/>
  <c r="AI37" i="5"/>
  <c r="AH37" i="5"/>
  <c r="AG37" i="5"/>
  <c r="AE37" i="5"/>
  <c r="AF37" i="5" s="1"/>
  <c r="AD37" i="5"/>
  <c r="AB37" i="5"/>
  <c r="W37" i="5"/>
  <c r="X37" i="5" s="1"/>
  <c r="V37" i="5"/>
  <c r="S37" i="5"/>
  <c r="R37" i="5"/>
  <c r="T37" i="5" s="1"/>
  <c r="O37" i="5"/>
  <c r="N37" i="5"/>
  <c r="K37" i="5"/>
  <c r="J37" i="5"/>
  <c r="H37" i="5"/>
  <c r="G37" i="5"/>
  <c r="I37" i="5" s="1"/>
  <c r="Y37" i="5" s="1"/>
  <c r="E37" i="5"/>
  <c r="F37" i="5" s="1"/>
  <c r="D37" i="5"/>
  <c r="AI36" i="5"/>
  <c r="AH36" i="5"/>
  <c r="AG36" i="5"/>
  <c r="AE36" i="5"/>
  <c r="AF36" i="5" s="1"/>
  <c r="AD36" i="5"/>
  <c r="AB36" i="5"/>
  <c r="W36" i="5"/>
  <c r="X36" i="5" s="1"/>
  <c r="V36" i="5"/>
  <c r="S36" i="5"/>
  <c r="R36" i="5"/>
  <c r="T36" i="5" s="1"/>
  <c r="O36" i="5"/>
  <c r="N36" i="5"/>
  <c r="K36" i="5"/>
  <c r="J36" i="5"/>
  <c r="L36" i="5" s="1"/>
  <c r="H36" i="5"/>
  <c r="I36" i="5" s="1"/>
  <c r="Y36" i="5" s="1"/>
  <c r="G36" i="5"/>
  <c r="E36" i="5"/>
  <c r="F36" i="5" s="1"/>
  <c r="D36" i="5"/>
  <c r="AJ35" i="5"/>
  <c r="AF35" i="5"/>
  <c r="AK35" i="5" s="1"/>
  <c r="AB35" i="5"/>
  <c r="X35" i="5"/>
  <c r="T35" i="5"/>
  <c r="P35" i="5"/>
  <c r="Q35" i="5" s="1"/>
  <c r="L35" i="5"/>
  <c r="I35" i="5"/>
  <c r="F35" i="5"/>
  <c r="AC35" i="5" s="1"/>
  <c r="AJ34" i="5"/>
  <c r="AF34" i="5"/>
  <c r="AB34" i="5"/>
  <c r="X34" i="5"/>
  <c r="T34" i="5"/>
  <c r="P34" i="5"/>
  <c r="L34" i="5"/>
  <c r="I34" i="5"/>
  <c r="Y34" i="5" s="1"/>
  <c r="F34" i="5"/>
  <c r="AC34" i="5" s="1"/>
  <c r="AJ33" i="5"/>
  <c r="AF33" i="5"/>
  <c r="AB33" i="5"/>
  <c r="AC33" i="5" s="1"/>
  <c r="X33" i="5"/>
  <c r="T33" i="5"/>
  <c r="P33" i="5"/>
  <c r="L33" i="5"/>
  <c r="M33" i="5" s="1"/>
  <c r="I33" i="5"/>
  <c r="F33" i="5"/>
  <c r="AJ32" i="5"/>
  <c r="AF32" i="5"/>
  <c r="AB32" i="5"/>
  <c r="X32" i="5"/>
  <c r="T32" i="5"/>
  <c r="P32" i="5"/>
  <c r="L32" i="5"/>
  <c r="I32" i="5"/>
  <c r="U32" i="5" s="1"/>
  <c r="F32" i="5"/>
  <c r="Q32" i="5" s="1"/>
  <c r="AJ31" i="5"/>
  <c r="AF31" i="5"/>
  <c r="AB31" i="5"/>
  <c r="X31" i="5"/>
  <c r="T31" i="5"/>
  <c r="P31" i="5"/>
  <c r="L31" i="5"/>
  <c r="I31" i="5"/>
  <c r="U31" i="5" s="1"/>
  <c r="F31" i="5"/>
  <c r="Q31" i="5" s="1"/>
  <c r="AI30" i="5"/>
  <c r="AJ30" i="5" s="1"/>
  <c r="AH30" i="5"/>
  <c r="AG30" i="5"/>
  <c r="AE30" i="5"/>
  <c r="AD30" i="5"/>
  <c r="AF30" i="5" s="1"/>
  <c r="AB30" i="5"/>
  <c r="W30" i="5"/>
  <c r="V30" i="5"/>
  <c r="S30" i="5"/>
  <c r="R30" i="5"/>
  <c r="T30" i="5" s="1"/>
  <c r="O30" i="5"/>
  <c r="N30" i="5"/>
  <c r="P30" i="5" s="1"/>
  <c r="K30" i="5"/>
  <c r="J30" i="5"/>
  <c r="L30" i="5" s="1"/>
  <c r="H30" i="5"/>
  <c r="I30" i="5" s="1"/>
  <c r="G30" i="5"/>
  <c r="E30" i="5"/>
  <c r="D30" i="5"/>
  <c r="AJ29" i="5"/>
  <c r="AF29" i="5"/>
  <c r="AK29" i="5" s="1"/>
  <c r="AB29" i="5"/>
  <c r="X29" i="5"/>
  <c r="T29" i="5"/>
  <c r="U29" i="5" s="1"/>
  <c r="P29" i="5"/>
  <c r="L29" i="5"/>
  <c r="I29" i="5"/>
  <c r="F29" i="5"/>
  <c r="AJ28" i="5"/>
  <c r="AF28" i="5"/>
  <c r="AB28" i="5"/>
  <c r="X28" i="5"/>
  <c r="T28" i="5"/>
  <c r="U28" i="5" s="1"/>
  <c r="P28" i="5"/>
  <c r="L28" i="5"/>
  <c r="I28" i="5"/>
  <c r="F28" i="5"/>
  <c r="Q28" i="5" s="1"/>
  <c r="AK27" i="5"/>
  <c r="AJ27" i="5"/>
  <c r="AF27" i="5"/>
  <c r="AB27" i="5"/>
  <c r="AC27" i="5" s="1"/>
  <c r="X27" i="5"/>
  <c r="T27" i="5"/>
  <c r="Q27" i="5"/>
  <c r="P27" i="5"/>
  <c r="L27" i="5"/>
  <c r="I27" i="5"/>
  <c r="Y27" i="5" s="1"/>
  <c r="F27" i="5"/>
  <c r="M27" i="5" s="1"/>
  <c r="AJ26" i="5"/>
  <c r="AF26" i="5"/>
  <c r="AB26" i="5"/>
  <c r="X26" i="5"/>
  <c r="T26" i="5"/>
  <c r="P26" i="5"/>
  <c r="L26" i="5"/>
  <c r="I26" i="5"/>
  <c r="F26" i="5"/>
  <c r="AJ25" i="5"/>
  <c r="AF25" i="5"/>
  <c r="AB25" i="5"/>
  <c r="AC25" i="5" s="1"/>
  <c r="X25" i="5"/>
  <c r="T25" i="5"/>
  <c r="P25" i="5"/>
  <c r="Q25" i="5" s="1"/>
  <c r="L25" i="5"/>
  <c r="M25" i="5" s="1"/>
  <c r="I25" i="5"/>
  <c r="F25" i="5"/>
  <c r="AJ24" i="5"/>
  <c r="AF24" i="5"/>
  <c r="AB24" i="5"/>
  <c r="X24" i="5"/>
  <c r="T24" i="5"/>
  <c r="P24" i="5"/>
  <c r="L24" i="5"/>
  <c r="I24" i="5"/>
  <c r="Y24" i="5" s="1"/>
  <c r="F24" i="5"/>
  <c r="Q24" i="5" s="1"/>
  <c r="AJ23" i="5"/>
  <c r="AF23" i="5"/>
  <c r="AB23" i="5"/>
  <c r="AC23" i="5" s="1"/>
  <c r="X23" i="5"/>
  <c r="T23" i="5"/>
  <c r="P23" i="5"/>
  <c r="L23" i="5"/>
  <c r="I23" i="5"/>
  <c r="F23" i="5"/>
  <c r="AI22" i="5"/>
  <c r="AH22" i="5"/>
  <c r="AG22" i="5"/>
  <c r="AE22" i="5"/>
  <c r="AD22" i="5"/>
  <c r="AB22" i="5"/>
  <c r="W22" i="5"/>
  <c r="V22" i="5"/>
  <c r="X22" i="5" s="1"/>
  <c r="S22" i="5"/>
  <c r="R22" i="5"/>
  <c r="O22" i="5"/>
  <c r="N22" i="5"/>
  <c r="P22" i="5" s="1"/>
  <c r="K22" i="5"/>
  <c r="L22" i="5" s="1"/>
  <c r="J22" i="5"/>
  <c r="H22" i="5"/>
  <c r="G22" i="5"/>
  <c r="I22" i="5" s="1"/>
  <c r="E22" i="5"/>
  <c r="D22" i="5"/>
  <c r="AJ21" i="5"/>
  <c r="AF21" i="5"/>
  <c r="AB21" i="5"/>
  <c r="X21" i="5"/>
  <c r="Y21" i="5" s="1"/>
  <c r="T21" i="5"/>
  <c r="P21" i="5"/>
  <c r="L21" i="5"/>
  <c r="I21" i="5"/>
  <c r="F21" i="5"/>
  <c r="Q21" i="5" s="1"/>
  <c r="AJ20" i="5"/>
  <c r="AF20" i="5"/>
  <c r="AK20" i="5" s="1"/>
  <c r="AB20" i="5"/>
  <c r="X20" i="5"/>
  <c r="T20" i="5"/>
  <c r="P20" i="5"/>
  <c r="L20" i="5"/>
  <c r="I20" i="5"/>
  <c r="Y20" i="5" s="1"/>
  <c r="F20" i="5"/>
  <c r="Q20" i="5" s="1"/>
  <c r="AJ19" i="5"/>
  <c r="AF19" i="5"/>
  <c r="AK19" i="5" s="1"/>
  <c r="AB19" i="5"/>
  <c r="X19" i="5"/>
  <c r="T19" i="5"/>
  <c r="U19" i="5" s="1"/>
  <c r="P19" i="5"/>
  <c r="L19" i="5"/>
  <c r="I19" i="5"/>
  <c r="F19" i="5"/>
  <c r="AJ18" i="5"/>
  <c r="AF18" i="5"/>
  <c r="AK18" i="5" s="1"/>
  <c r="AC18" i="5"/>
  <c r="AB18" i="5"/>
  <c r="X18" i="5"/>
  <c r="T18" i="5"/>
  <c r="P18" i="5"/>
  <c r="Q18" i="5" s="1"/>
  <c r="L18" i="5"/>
  <c r="I18" i="5"/>
  <c r="Y18" i="5" s="1"/>
  <c r="F18" i="5"/>
  <c r="M18" i="5" s="1"/>
  <c r="AJ17" i="5"/>
  <c r="AF17" i="5"/>
  <c r="AK17" i="5" s="1"/>
  <c r="AB17" i="5"/>
  <c r="X17" i="5"/>
  <c r="T17" i="5"/>
  <c r="P17" i="5"/>
  <c r="Q17" i="5" s="1"/>
  <c r="L17" i="5"/>
  <c r="M17" i="5" s="1"/>
  <c r="I17" i="5"/>
  <c r="F17" i="5"/>
  <c r="AJ16" i="5"/>
  <c r="AF16" i="5"/>
  <c r="AB16" i="5"/>
  <c r="X16" i="5"/>
  <c r="T16" i="5"/>
  <c r="P16" i="5"/>
  <c r="L16" i="5"/>
  <c r="I16" i="5"/>
  <c r="F16" i="5"/>
  <c r="AC16" i="5" s="1"/>
  <c r="AI15" i="5"/>
  <c r="AH15" i="5"/>
  <c r="AG15" i="5"/>
  <c r="AJ15" i="5" s="1"/>
  <c r="AE15" i="5"/>
  <c r="AD15" i="5"/>
  <c r="AB15" i="5"/>
  <c r="W15" i="5"/>
  <c r="V15" i="5"/>
  <c r="S15" i="5"/>
  <c r="T15" i="5" s="1"/>
  <c r="R15" i="5"/>
  <c r="O15" i="5"/>
  <c r="N15" i="5"/>
  <c r="K15" i="5"/>
  <c r="J15" i="5"/>
  <c r="H15" i="5"/>
  <c r="G15" i="5"/>
  <c r="I15" i="5" s="1"/>
  <c r="E15" i="5"/>
  <c r="D15" i="5"/>
  <c r="AJ14" i="5"/>
  <c r="AF14" i="5"/>
  <c r="AB14" i="5"/>
  <c r="X14" i="5"/>
  <c r="T14" i="5"/>
  <c r="P14" i="5"/>
  <c r="L14" i="5"/>
  <c r="I14" i="5"/>
  <c r="Y14" i="5" s="1"/>
  <c r="F14" i="5"/>
  <c r="Q14" i="5" s="1"/>
  <c r="AJ13" i="5"/>
  <c r="AF13" i="5"/>
  <c r="AB13" i="5"/>
  <c r="X13" i="5"/>
  <c r="T13" i="5"/>
  <c r="P13" i="5"/>
  <c r="L13" i="5"/>
  <c r="AK13" i="5" s="1"/>
  <c r="I13" i="5"/>
  <c r="U13" i="5" s="1"/>
  <c r="F13" i="5"/>
  <c r="Q13" i="5" s="1"/>
  <c r="AK12" i="5"/>
  <c r="AJ12" i="5"/>
  <c r="AF12" i="5"/>
  <c r="AB12" i="5"/>
  <c r="X12" i="5"/>
  <c r="T12" i="5"/>
  <c r="P12" i="5"/>
  <c r="L12" i="5"/>
  <c r="I12" i="5"/>
  <c r="U12" i="5" s="1"/>
  <c r="F12" i="5"/>
  <c r="Q12" i="5" s="1"/>
  <c r="AJ11" i="5"/>
  <c r="AF11" i="5"/>
  <c r="AK11" i="5" s="1"/>
  <c r="AB11" i="5"/>
  <c r="X11" i="5"/>
  <c r="T11" i="5"/>
  <c r="P11" i="5"/>
  <c r="L11" i="5"/>
  <c r="I11" i="5"/>
  <c r="Y11" i="5" s="1"/>
  <c r="F11" i="5"/>
  <c r="Q11" i="5" s="1"/>
  <c r="AI10" i="5"/>
  <c r="AH10" i="5"/>
  <c r="AG10" i="5"/>
  <c r="AE10" i="5"/>
  <c r="AD10" i="5"/>
  <c r="AF10" i="5" s="1"/>
  <c r="AB10" i="5"/>
  <c r="W10" i="5"/>
  <c r="X10" i="5" s="1"/>
  <c r="V10" i="5"/>
  <c r="S10" i="5"/>
  <c r="R10" i="5"/>
  <c r="O10" i="5"/>
  <c r="N10" i="5"/>
  <c r="K10" i="5"/>
  <c r="J10" i="5"/>
  <c r="H10" i="5"/>
  <c r="G10" i="5"/>
  <c r="I10" i="5" s="1"/>
  <c r="E10" i="5"/>
  <c r="D10" i="5"/>
  <c r="AJ9" i="5"/>
  <c r="AF9" i="5"/>
  <c r="AB9" i="5"/>
  <c r="X9" i="5"/>
  <c r="T9" i="5"/>
  <c r="U9" i="5" s="1"/>
  <c r="P9" i="5"/>
  <c r="L9" i="5"/>
  <c r="I9" i="5"/>
  <c r="Y9" i="5" s="1"/>
  <c r="F9" i="5"/>
  <c r="Q9" i="5" s="1"/>
  <c r="AI55" i="4"/>
  <c r="AH55" i="4"/>
  <c r="AG55" i="4"/>
  <c r="AJ55" i="4" s="1"/>
  <c r="AE55" i="4"/>
  <c r="AD55" i="4"/>
  <c r="AF55" i="4" s="1"/>
  <c r="AB55" i="4"/>
  <c r="W55" i="4"/>
  <c r="X55" i="4" s="1"/>
  <c r="V55" i="4"/>
  <c r="S55" i="4"/>
  <c r="R55" i="4"/>
  <c r="O55" i="4"/>
  <c r="P55" i="4" s="1"/>
  <c r="N55" i="4"/>
  <c r="K55" i="4"/>
  <c r="J55" i="4"/>
  <c r="H55" i="4"/>
  <c r="I55" i="4" s="1"/>
  <c r="Y55" i="4" s="1"/>
  <c r="G55" i="4"/>
  <c r="E55" i="4"/>
  <c r="D55" i="4"/>
  <c r="F55" i="4" s="1"/>
  <c r="AJ54" i="4"/>
  <c r="AI54" i="4"/>
  <c r="AH54" i="4"/>
  <c r="AG54" i="4"/>
  <c r="AE54" i="4"/>
  <c r="AD54" i="4"/>
  <c r="AF54" i="4" s="1"/>
  <c r="AB54" i="4"/>
  <c r="W54" i="4"/>
  <c r="X54" i="4" s="1"/>
  <c r="V54" i="4"/>
  <c r="S54" i="4"/>
  <c r="R54" i="4"/>
  <c r="T54" i="4" s="1"/>
  <c r="P54" i="4"/>
  <c r="O54" i="4"/>
  <c r="N54" i="4"/>
  <c r="K54" i="4"/>
  <c r="J54" i="4"/>
  <c r="H54" i="4"/>
  <c r="I54" i="4" s="1"/>
  <c r="G54" i="4"/>
  <c r="E54" i="4"/>
  <c r="D54" i="4"/>
  <c r="F54" i="4" s="1"/>
  <c r="AJ53" i="4"/>
  <c r="AF53" i="4"/>
  <c r="AB53" i="4"/>
  <c r="X53" i="4"/>
  <c r="T53" i="4"/>
  <c r="U53" i="4" s="1"/>
  <c r="P53" i="4"/>
  <c r="Q53" i="4" s="1"/>
  <c r="L53" i="4"/>
  <c r="AK53" i="4" s="1"/>
  <c r="I53" i="4"/>
  <c r="F53" i="4"/>
  <c r="AJ52" i="4"/>
  <c r="AF52" i="4"/>
  <c r="AK52" i="4" s="1"/>
  <c r="AB52" i="4"/>
  <c r="X52" i="4"/>
  <c r="T52" i="4"/>
  <c r="P52" i="4"/>
  <c r="Q52" i="4" s="1"/>
  <c r="L52" i="4"/>
  <c r="M52" i="4" s="1"/>
  <c r="I52" i="4"/>
  <c r="F52" i="4"/>
  <c r="AC52" i="4" s="1"/>
  <c r="AJ51" i="4"/>
  <c r="AF51" i="4"/>
  <c r="AB51" i="4"/>
  <c r="X51" i="4"/>
  <c r="T51" i="4"/>
  <c r="P51" i="4"/>
  <c r="Q51" i="4" s="1"/>
  <c r="L51" i="4"/>
  <c r="M51" i="4" s="1"/>
  <c r="I51" i="4"/>
  <c r="F51" i="4"/>
  <c r="AC51" i="4" s="1"/>
  <c r="AJ50" i="4"/>
  <c r="AF50" i="4"/>
  <c r="AK50" i="4" s="1"/>
  <c r="AB50" i="4"/>
  <c r="X50" i="4"/>
  <c r="T50" i="4"/>
  <c r="P50" i="4"/>
  <c r="L50" i="4"/>
  <c r="M50" i="4" s="1"/>
  <c r="I50" i="4"/>
  <c r="Y50" i="4" s="1"/>
  <c r="F50" i="4"/>
  <c r="AJ49" i="4"/>
  <c r="AF49" i="4"/>
  <c r="AB49" i="4"/>
  <c r="X49" i="4"/>
  <c r="T49" i="4"/>
  <c r="P49" i="4"/>
  <c r="L49" i="4"/>
  <c r="I49" i="4"/>
  <c r="U49" i="4" s="1"/>
  <c r="F49" i="4"/>
  <c r="Q49" i="4" s="1"/>
  <c r="AI48" i="4"/>
  <c r="AH48" i="4"/>
  <c r="AG48" i="4"/>
  <c r="AE48" i="4"/>
  <c r="AD48" i="4"/>
  <c r="AB48" i="4"/>
  <c r="W48" i="4"/>
  <c r="V48" i="4"/>
  <c r="S48" i="4"/>
  <c r="R48" i="4"/>
  <c r="T48" i="4" s="1"/>
  <c r="O48" i="4"/>
  <c r="N48" i="4"/>
  <c r="P48" i="4" s="1"/>
  <c r="L48" i="4"/>
  <c r="K48" i="4"/>
  <c r="J48" i="4"/>
  <c r="H48" i="4"/>
  <c r="G48" i="4"/>
  <c r="E48" i="4"/>
  <c r="D48" i="4"/>
  <c r="AJ47" i="4"/>
  <c r="AF47" i="4"/>
  <c r="AB47" i="4"/>
  <c r="X47" i="4"/>
  <c r="T47" i="4"/>
  <c r="P47" i="4"/>
  <c r="L47" i="4"/>
  <c r="AK47" i="4" s="1"/>
  <c r="I47" i="4"/>
  <c r="U47" i="4" s="1"/>
  <c r="F47" i="4"/>
  <c r="AJ46" i="4"/>
  <c r="AF46" i="4"/>
  <c r="AB46" i="4"/>
  <c r="X46" i="4"/>
  <c r="T46" i="4"/>
  <c r="U46" i="4" s="1"/>
  <c r="P46" i="4"/>
  <c r="L46" i="4"/>
  <c r="I46" i="4"/>
  <c r="F46" i="4"/>
  <c r="Q46" i="4" s="1"/>
  <c r="AJ45" i="4"/>
  <c r="AF45" i="4"/>
  <c r="AK45" i="4" s="1"/>
  <c r="AB45" i="4"/>
  <c r="X45" i="4"/>
  <c r="T45" i="4"/>
  <c r="U45" i="4" s="1"/>
  <c r="P45" i="4"/>
  <c r="L45" i="4"/>
  <c r="I45" i="4"/>
  <c r="F45" i="4"/>
  <c r="Q45" i="4" s="1"/>
  <c r="AK44" i="4"/>
  <c r="AJ44" i="4"/>
  <c r="AF44" i="4"/>
  <c r="AB44" i="4"/>
  <c r="X44" i="4"/>
  <c r="T44" i="4"/>
  <c r="Q44" i="4"/>
  <c r="P44" i="4"/>
  <c r="L44" i="4"/>
  <c r="I44" i="4"/>
  <c r="Y44" i="4" s="1"/>
  <c r="F44" i="4"/>
  <c r="AJ43" i="4"/>
  <c r="AF43" i="4"/>
  <c r="AB43" i="4"/>
  <c r="X43" i="4"/>
  <c r="T43" i="4"/>
  <c r="U43" i="4" s="1"/>
  <c r="P43" i="4"/>
  <c r="L43" i="4"/>
  <c r="I43" i="4"/>
  <c r="F43" i="4"/>
  <c r="M43" i="4" s="1"/>
  <c r="AJ42" i="4"/>
  <c r="AF42" i="4"/>
  <c r="AB42" i="4"/>
  <c r="X42" i="4"/>
  <c r="T42" i="4"/>
  <c r="P42" i="4"/>
  <c r="M42" i="4"/>
  <c r="L42" i="4"/>
  <c r="I42" i="4"/>
  <c r="Y42" i="4" s="1"/>
  <c r="F42" i="4"/>
  <c r="AI41" i="4"/>
  <c r="AH41" i="4"/>
  <c r="AG41" i="4"/>
  <c r="AJ41" i="4" s="1"/>
  <c r="AF41" i="4"/>
  <c r="AE41" i="4"/>
  <c r="AD41" i="4"/>
  <c r="AB41" i="4"/>
  <c r="W41" i="4"/>
  <c r="X41" i="4" s="1"/>
  <c r="V41" i="4"/>
  <c r="S41" i="4"/>
  <c r="R41" i="4"/>
  <c r="T41" i="4" s="1"/>
  <c r="O41" i="4"/>
  <c r="P41" i="4" s="1"/>
  <c r="N41" i="4"/>
  <c r="K41" i="4"/>
  <c r="J41" i="4"/>
  <c r="L41" i="4" s="1"/>
  <c r="H41" i="4"/>
  <c r="G41" i="4"/>
  <c r="I41" i="4" s="1"/>
  <c r="E41" i="4"/>
  <c r="D41" i="4"/>
  <c r="F41" i="4" s="1"/>
  <c r="AJ40" i="4"/>
  <c r="AF40" i="4"/>
  <c r="AK40" i="4" s="1"/>
  <c r="AB40" i="4"/>
  <c r="X40" i="4"/>
  <c r="T40" i="4"/>
  <c r="P40" i="4"/>
  <c r="Q40" i="4" s="1"/>
  <c r="L40" i="4"/>
  <c r="I40" i="4"/>
  <c r="Y40" i="4" s="1"/>
  <c r="F40" i="4"/>
  <c r="AJ39" i="4"/>
  <c r="AF39" i="4"/>
  <c r="AK39" i="4" s="1"/>
  <c r="AB39" i="4"/>
  <c r="AC39" i="4" s="1"/>
  <c r="X39" i="4"/>
  <c r="T39" i="4"/>
  <c r="P39" i="4"/>
  <c r="L39" i="4"/>
  <c r="I39" i="4"/>
  <c r="U39" i="4" s="1"/>
  <c r="F39" i="4"/>
  <c r="AJ38" i="4"/>
  <c r="AF38" i="4"/>
  <c r="AB38" i="4"/>
  <c r="X38" i="4"/>
  <c r="T38" i="4"/>
  <c r="P38" i="4"/>
  <c r="L38" i="4"/>
  <c r="I38" i="4"/>
  <c r="F38" i="4"/>
  <c r="Q38" i="4" s="1"/>
  <c r="AJ37" i="4"/>
  <c r="AF37" i="4"/>
  <c r="AB37" i="4"/>
  <c r="X37" i="4"/>
  <c r="T37" i="4"/>
  <c r="P37" i="4"/>
  <c r="L37" i="4"/>
  <c r="AK37" i="4" s="1"/>
  <c r="I37" i="4"/>
  <c r="Y37" i="4" s="1"/>
  <c r="F37" i="4"/>
  <c r="AI36" i="4"/>
  <c r="AH36" i="4"/>
  <c r="AG36" i="4"/>
  <c r="AE36" i="4"/>
  <c r="AD36" i="4"/>
  <c r="AB36" i="4"/>
  <c r="W36" i="4"/>
  <c r="V36" i="4"/>
  <c r="X36" i="4" s="1"/>
  <c r="S36" i="4"/>
  <c r="T36" i="4" s="1"/>
  <c r="R36" i="4"/>
  <c r="O36" i="4"/>
  <c r="N36" i="4"/>
  <c r="P36" i="4" s="1"/>
  <c r="K36" i="4"/>
  <c r="L36" i="4" s="1"/>
  <c r="J36" i="4"/>
  <c r="H36" i="4"/>
  <c r="I36" i="4" s="1"/>
  <c r="Y36" i="4" s="1"/>
  <c r="G36" i="4"/>
  <c r="E36" i="4"/>
  <c r="D36" i="4"/>
  <c r="F36" i="4" s="1"/>
  <c r="AK35" i="4"/>
  <c r="AJ35" i="4"/>
  <c r="AF35" i="4"/>
  <c r="AB35" i="4"/>
  <c r="X35" i="4"/>
  <c r="T35" i="4"/>
  <c r="P35" i="4"/>
  <c r="L35" i="4"/>
  <c r="I35" i="4"/>
  <c r="Y35" i="4" s="1"/>
  <c r="F35" i="4"/>
  <c r="AJ34" i="4"/>
  <c r="AF34" i="4"/>
  <c r="AB34" i="4"/>
  <c r="X34" i="4"/>
  <c r="T34" i="4"/>
  <c r="U34" i="4" s="1"/>
  <c r="P34" i="4"/>
  <c r="Q34" i="4" s="1"/>
  <c r="L34" i="4"/>
  <c r="AK34" i="4" s="1"/>
  <c r="I34" i="4"/>
  <c r="F34" i="4"/>
  <c r="AJ33" i="4"/>
  <c r="AF33" i="4"/>
  <c r="AK33" i="4" s="1"/>
  <c r="AB33" i="4"/>
  <c r="X33" i="4"/>
  <c r="T33" i="4"/>
  <c r="P33" i="4"/>
  <c r="Q33" i="4" s="1"/>
  <c r="L33" i="4"/>
  <c r="I33" i="4"/>
  <c r="F33" i="4"/>
  <c r="AC33" i="4" s="1"/>
  <c r="AJ32" i="4"/>
  <c r="AF32" i="4"/>
  <c r="AK32" i="4" s="1"/>
  <c r="AB32" i="4"/>
  <c r="X32" i="4"/>
  <c r="T32" i="4"/>
  <c r="P32" i="4"/>
  <c r="Q32" i="4" s="1"/>
  <c r="M32" i="4"/>
  <c r="L32" i="4"/>
  <c r="I32" i="4"/>
  <c r="F32" i="4"/>
  <c r="AC32" i="4" s="1"/>
  <c r="AJ31" i="4"/>
  <c r="AF31" i="4"/>
  <c r="AB31" i="4"/>
  <c r="X31" i="4"/>
  <c r="T31" i="4"/>
  <c r="P31" i="4"/>
  <c r="L31" i="4"/>
  <c r="M31" i="4" s="1"/>
  <c r="I31" i="4"/>
  <c r="Y31" i="4" s="1"/>
  <c r="F31" i="4"/>
  <c r="AJ30" i="4"/>
  <c r="AF30" i="4"/>
  <c r="AK30" i="4" s="1"/>
  <c r="AB30" i="4"/>
  <c r="AC30" i="4" s="1"/>
  <c r="X30" i="4"/>
  <c r="T30" i="4"/>
  <c r="P30" i="4"/>
  <c r="L30" i="4"/>
  <c r="I30" i="4"/>
  <c r="U30" i="4" s="1"/>
  <c r="F30" i="4"/>
  <c r="AJ29" i="4"/>
  <c r="AF29" i="4"/>
  <c r="AB29" i="4"/>
  <c r="X29" i="4"/>
  <c r="T29" i="4"/>
  <c r="P29" i="4"/>
  <c r="L29" i="4"/>
  <c r="I29" i="4"/>
  <c r="F29" i="4"/>
  <c r="Q29" i="4" s="1"/>
  <c r="AI28" i="4"/>
  <c r="AH28" i="4"/>
  <c r="AG28" i="4"/>
  <c r="AJ28" i="4" s="1"/>
  <c r="AE28" i="4"/>
  <c r="AD28" i="4"/>
  <c r="AF28" i="4" s="1"/>
  <c r="AB28" i="4"/>
  <c r="W28" i="4"/>
  <c r="V28" i="4"/>
  <c r="S28" i="4"/>
  <c r="R28" i="4"/>
  <c r="T28" i="4" s="1"/>
  <c r="O28" i="4"/>
  <c r="N28" i="4"/>
  <c r="P28" i="4" s="1"/>
  <c r="K28" i="4"/>
  <c r="L28" i="4" s="1"/>
  <c r="J28" i="4"/>
  <c r="H28" i="4"/>
  <c r="G28" i="4"/>
  <c r="I28" i="4" s="1"/>
  <c r="E28" i="4"/>
  <c r="D28" i="4"/>
  <c r="AJ27" i="4"/>
  <c r="AF27" i="4"/>
  <c r="AK27" i="4" s="1"/>
  <c r="AB27" i="4"/>
  <c r="X27" i="4"/>
  <c r="Y27" i="4" s="1"/>
  <c r="T27" i="4"/>
  <c r="U27" i="4" s="1"/>
  <c r="P27" i="4"/>
  <c r="L27" i="4"/>
  <c r="I27" i="4"/>
  <c r="F27" i="4"/>
  <c r="AJ26" i="4"/>
  <c r="AF26" i="4"/>
  <c r="AK26" i="4" s="1"/>
  <c r="AB26" i="4"/>
  <c r="X26" i="4"/>
  <c r="T26" i="4"/>
  <c r="P26" i="4"/>
  <c r="L26" i="4"/>
  <c r="I26" i="4"/>
  <c r="Y26" i="4" s="1"/>
  <c r="F26" i="4"/>
  <c r="Q26" i="4" s="1"/>
  <c r="AJ25" i="4"/>
  <c r="AF25" i="4"/>
  <c r="AB25" i="4"/>
  <c r="X25" i="4"/>
  <c r="T25" i="4"/>
  <c r="U25" i="4" s="1"/>
  <c r="P25" i="4"/>
  <c r="Q25" i="4" s="1"/>
  <c r="L25" i="4"/>
  <c r="I25" i="4"/>
  <c r="F25" i="4"/>
  <c r="AC25" i="4" s="1"/>
  <c r="AJ24" i="4"/>
  <c r="AF24" i="4"/>
  <c r="AK24" i="4" s="1"/>
  <c r="AB24" i="4"/>
  <c r="AC24" i="4" s="1"/>
  <c r="X24" i="4"/>
  <c r="T24" i="4"/>
  <c r="P24" i="4"/>
  <c r="Q24" i="4" s="1"/>
  <c r="L24" i="4"/>
  <c r="I24" i="4"/>
  <c r="Y24" i="4" s="1"/>
  <c r="F24" i="4"/>
  <c r="M24" i="4" s="1"/>
  <c r="AJ23" i="4"/>
  <c r="AF23" i="4"/>
  <c r="AC23" i="4"/>
  <c r="AB23" i="4"/>
  <c r="X23" i="4"/>
  <c r="T23" i="4"/>
  <c r="P23" i="4"/>
  <c r="Q23" i="4" s="1"/>
  <c r="L23" i="4"/>
  <c r="M23" i="4" s="1"/>
  <c r="I23" i="4"/>
  <c r="Y23" i="4" s="1"/>
  <c r="F23" i="4"/>
  <c r="AJ22" i="4"/>
  <c r="AF22" i="4"/>
  <c r="AK22" i="4" s="1"/>
  <c r="AB22" i="4"/>
  <c r="AC22" i="4" s="1"/>
  <c r="X22" i="4"/>
  <c r="T22" i="4"/>
  <c r="P22" i="4"/>
  <c r="Q22" i="4" s="1"/>
  <c r="L22" i="4"/>
  <c r="M22" i="4" s="1"/>
  <c r="I22" i="4"/>
  <c r="F22" i="4"/>
  <c r="AJ21" i="4"/>
  <c r="AF21" i="4"/>
  <c r="AB21" i="4"/>
  <c r="X21" i="4"/>
  <c r="T21" i="4"/>
  <c r="P21" i="4"/>
  <c r="L21" i="4"/>
  <c r="I21" i="4"/>
  <c r="U21" i="4" s="1"/>
  <c r="F21" i="4"/>
  <c r="Q21" i="4" s="1"/>
  <c r="AI20" i="4"/>
  <c r="AH20" i="4"/>
  <c r="AG20" i="4"/>
  <c r="AJ20" i="4" s="1"/>
  <c r="AE20" i="4"/>
  <c r="AF20" i="4" s="1"/>
  <c r="AD20" i="4"/>
  <c r="AB20" i="4"/>
  <c r="W20" i="4"/>
  <c r="V20" i="4"/>
  <c r="S20" i="4"/>
  <c r="T20" i="4" s="1"/>
  <c r="R20" i="4"/>
  <c r="O20" i="4"/>
  <c r="N20" i="4"/>
  <c r="L20" i="4"/>
  <c r="K20" i="4"/>
  <c r="J20" i="4"/>
  <c r="H20" i="4"/>
  <c r="G20" i="4"/>
  <c r="I20" i="4" s="1"/>
  <c r="E20" i="4"/>
  <c r="D20" i="4"/>
  <c r="AJ19" i="4"/>
  <c r="AF19" i="4"/>
  <c r="AB19" i="4"/>
  <c r="X19" i="4"/>
  <c r="T19" i="4"/>
  <c r="P19" i="4"/>
  <c r="L19" i="4"/>
  <c r="I19" i="4"/>
  <c r="F19" i="4"/>
  <c r="Q19" i="4" s="1"/>
  <c r="AJ18" i="4"/>
  <c r="AF18" i="4"/>
  <c r="AK18" i="4" s="1"/>
  <c r="AB18" i="4"/>
  <c r="X18" i="4"/>
  <c r="T18" i="4"/>
  <c r="U18" i="4" s="1"/>
  <c r="P18" i="4"/>
  <c r="L18" i="4"/>
  <c r="I18" i="4"/>
  <c r="F18" i="4"/>
  <c r="AJ17" i="4"/>
  <c r="AF17" i="4"/>
  <c r="AB17" i="4"/>
  <c r="X17" i="4"/>
  <c r="T17" i="4"/>
  <c r="U17" i="4" s="1"/>
  <c r="P17" i="4"/>
  <c r="L17" i="4"/>
  <c r="I17" i="4"/>
  <c r="F17" i="4"/>
  <c r="AJ16" i="4"/>
  <c r="AF16" i="4"/>
  <c r="AK16" i="4" s="1"/>
  <c r="AB16" i="4"/>
  <c r="X16" i="4"/>
  <c r="T16" i="4"/>
  <c r="U16" i="4" s="1"/>
  <c r="P16" i="4"/>
  <c r="Q16" i="4" s="1"/>
  <c r="L16" i="4"/>
  <c r="I16" i="4"/>
  <c r="F16" i="4"/>
  <c r="AJ15" i="4"/>
  <c r="AF15" i="4"/>
  <c r="AB15" i="4"/>
  <c r="X15" i="4"/>
  <c r="T15" i="4"/>
  <c r="U15" i="4" s="1"/>
  <c r="P15" i="4"/>
  <c r="L15" i="4"/>
  <c r="I15" i="4"/>
  <c r="F15" i="4"/>
  <c r="M15" i="4" s="1"/>
  <c r="AJ14" i="4"/>
  <c r="AF14" i="4"/>
  <c r="AK14" i="4" s="1"/>
  <c r="AB14" i="4"/>
  <c r="AC14" i="4" s="1"/>
  <c r="X14" i="4"/>
  <c r="T14" i="4"/>
  <c r="P14" i="4"/>
  <c r="Q14" i="4" s="1"/>
  <c r="L14" i="4"/>
  <c r="M14" i="4" s="1"/>
  <c r="I14" i="4"/>
  <c r="F14" i="4"/>
  <c r="AJ13" i="4"/>
  <c r="AF13" i="4"/>
  <c r="AB13" i="4"/>
  <c r="X13" i="4"/>
  <c r="T13" i="4"/>
  <c r="P13" i="4"/>
  <c r="L13" i="4"/>
  <c r="I13" i="4"/>
  <c r="Y13" i="4" s="1"/>
  <c r="F13" i="4"/>
  <c r="AJ12" i="4"/>
  <c r="AF12" i="4"/>
  <c r="AK12" i="4" s="1"/>
  <c r="AB12" i="4"/>
  <c r="AC12" i="4" s="1"/>
  <c r="X12" i="4"/>
  <c r="T12" i="4"/>
  <c r="P12" i="4"/>
  <c r="L12" i="4"/>
  <c r="M12" i="4" s="1"/>
  <c r="I12" i="4"/>
  <c r="F12" i="4"/>
  <c r="AI11" i="4"/>
  <c r="AH11" i="4"/>
  <c r="AG11" i="4"/>
  <c r="AE11" i="4"/>
  <c r="AD11" i="4"/>
  <c r="AB11" i="4"/>
  <c r="W11" i="4"/>
  <c r="V11" i="4"/>
  <c r="X11" i="4" s="1"/>
  <c r="S11" i="4"/>
  <c r="R11" i="4"/>
  <c r="T11" i="4" s="1"/>
  <c r="O11" i="4"/>
  <c r="N11" i="4"/>
  <c r="P11" i="4" s="1"/>
  <c r="K11" i="4"/>
  <c r="J11" i="4"/>
  <c r="L11" i="4" s="1"/>
  <c r="H11" i="4"/>
  <c r="G11" i="4"/>
  <c r="I11" i="4" s="1"/>
  <c r="E11" i="4"/>
  <c r="D11" i="4"/>
  <c r="AJ10" i="4"/>
  <c r="AF10" i="4"/>
  <c r="AB10" i="4"/>
  <c r="X10" i="4"/>
  <c r="T10" i="4"/>
  <c r="P10" i="4"/>
  <c r="L10" i="4"/>
  <c r="AK10" i="4" s="1"/>
  <c r="I10" i="4"/>
  <c r="F10" i="4"/>
  <c r="Q10" i="4" s="1"/>
  <c r="AJ9" i="4"/>
  <c r="AF9" i="4"/>
  <c r="AK9" i="4" s="1"/>
  <c r="AB9" i="4"/>
  <c r="X9" i="4"/>
  <c r="Y9" i="4" s="1"/>
  <c r="U9" i="4"/>
  <c r="T9" i="4"/>
  <c r="P9" i="4"/>
  <c r="L9" i="4"/>
  <c r="I9" i="4"/>
  <c r="F9" i="4"/>
  <c r="AI28" i="3"/>
  <c r="AH28" i="3"/>
  <c r="AG28" i="3"/>
  <c r="AE28" i="3"/>
  <c r="AD28" i="3"/>
  <c r="AF28" i="3" s="1"/>
  <c r="AB28" i="3"/>
  <c r="W28" i="3"/>
  <c r="V28" i="3"/>
  <c r="S28" i="3"/>
  <c r="T28" i="3" s="1"/>
  <c r="R28" i="3"/>
  <c r="O28" i="3"/>
  <c r="N28" i="3"/>
  <c r="P28" i="3" s="1"/>
  <c r="K28" i="3"/>
  <c r="J28" i="3"/>
  <c r="H28" i="3"/>
  <c r="I28" i="3" s="1"/>
  <c r="G28" i="3"/>
  <c r="E28" i="3"/>
  <c r="D28" i="3"/>
  <c r="F28" i="3" s="1"/>
  <c r="AC28" i="3" s="1"/>
  <c r="AK27" i="3"/>
  <c r="AJ27" i="3"/>
  <c r="AF27" i="3"/>
  <c r="AB27" i="3"/>
  <c r="X27" i="3"/>
  <c r="T27" i="3"/>
  <c r="P27" i="3"/>
  <c r="L27" i="3"/>
  <c r="I27" i="3"/>
  <c r="F27" i="3"/>
  <c r="AJ26" i="3"/>
  <c r="AF26" i="3"/>
  <c r="AK26" i="3" s="1"/>
  <c r="AB26" i="3"/>
  <c r="X26" i="3"/>
  <c r="T26" i="3"/>
  <c r="P26" i="3"/>
  <c r="L26" i="3"/>
  <c r="I26" i="3"/>
  <c r="Y26" i="3" s="1"/>
  <c r="F26" i="3"/>
  <c r="AC26" i="3" s="1"/>
  <c r="AJ25" i="3"/>
  <c r="AF25" i="3"/>
  <c r="AK25" i="3" s="1"/>
  <c r="AC25" i="3"/>
  <c r="AB25" i="3"/>
  <c r="X25" i="3"/>
  <c r="T25" i="3"/>
  <c r="P25" i="3"/>
  <c r="Q25" i="3" s="1"/>
  <c r="L25" i="3"/>
  <c r="I25" i="3"/>
  <c r="F25" i="3"/>
  <c r="M25" i="3" s="1"/>
  <c r="AJ24" i="3"/>
  <c r="AF24" i="3"/>
  <c r="AK24" i="3" s="1"/>
  <c r="AB24" i="3"/>
  <c r="X24" i="3"/>
  <c r="T24" i="3"/>
  <c r="P24" i="3"/>
  <c r="L24" i="3"/>
  <c r="I24" i="3"/>
  <c r="Y24" i="3" s="1"/>
  <c r="F24" i="3"/>
  <c r="M24" i="3" s="1"/>
  <c r="AJ23" i="3"/>
  <c r="AF23" i="3"/>
  <c r="AK23" i="3" s="1"/>
  <c r="AB23" i="3"/>
  <c r="AC23" i="3" s="1"/>
  <c r="X23" i="3"/>
  <c r="T23" i="3"/>
  <c r="Q23" i="3"/>
  <c r="P23" i="3"/>
  <c r="L23" i="3"/>
  <c r="I23" i="3"/>
  <c r="Y23" i="3" s="1"/>
  <c r="F23" i="3"/>
  <c r="AJ22" i="3"/>
  <c r="AF22" i="3"/>
  <c r="AB22" i="3"/>
  <c r="X22" i="3"/>
  <c r="T22" i="3"/>
  <c r="P22" i="3"/>
  <c r="L22" i="3"/>
  <c r="I22" i="3"/>
  <c r="F22" i="3"/>
  <c r="AJ21" i="3"/>
  <c r="AF21" i="3"/>
  <c r="AK21" i="3" s="1"/>
  <c r="AB21" i="3"/>
  <c r="X21" i="3"/>
  <c r="T21" i="3"/>
  <c r="P21" i="3"/>
  <c r="L21" i="3"/>
  <c r="I21" i="3"/>
  <c r="F21" i="3"/>
  <c r="M21" i="3" s="1"/>
  <c r="AJ20" i="3"/>
  <c r="AF20" i="3"/>
  <c r="AB20" i="3"/>
  <c r="X20" i="3"/>
  <c r="T20" i="3"/>
  <c r="P20" i="3"/>
  <c r="L20" i="3"/>
  <c r="I20" i="3"/>
  <c r="Y20" i="3" s="1"/>
  <c r="F20" i="3"/>
  <c r="Q20" i="3" s="1"/>
  <c r="AJ19" i="3"/>
  <c r="AF19" i="3"/>
  <c r="AK19" i="3" s="1"/>
  <c r="AB19" i="3"/>
  <c r="X19" i="3"/>
  <c r="T19" i="3"/>
  <c r="P19" i="3"/>
  <c r="L19" i="3"/>
  <c r="I19" i="3"/>
  <c r="F19" i="3"/>
  <c r="AK18" i="3"/>
  <c r="AJ18" i="3"/>
  <c r="AF18" i="3"/>
  <c r="AB18" i="3"/>
  <c r="X18" i="3"/>
  <c r="T18" i="3"/>
  <c r="P18" i="3"/>
  <c r="L18" i="3"/>
  <c r="I18" i="3"/>
  <c r="Y18" i="3" s="1"/>
  <c r="F18" i="3"/>
  <c r="AC18" i="3" s="1"/>
  <c r="AJ17" i="3"/>
  <c r="AF17" i="3"/>
  <c r="AB17" i="3"/>
  <c r="X17" i="3"/>
  <c r="T17" i="3"/>
  <c r="P17" i="3"/>
  <c r="Q17" i="3" s="1"/>
  <c r="L17" i="3"/>
  <c r="I17" i="3"/>
  <c r="Y17" i="3" s="1"/>
  <c r="F17" i="3"/>
  <c r="AC17" i="3" s="1"/>
  <c r="AJ16" i="3"/>
  <c r="AF16" i="3"/>
  <c r="AK16" i="3" s="1"/>
  <c r="AB16" i="3"/>
  <c r="X16" i="3"/>
  <c r="T16" i="3"/>
  <c r="P16" i="3"/>
  <c r="Q16" i="3" s="1"/>
  <c r="M16" i="3"/>
  <c r="L16" i="3"/>
  <c r="I16" i="3"/>
  <c r="F16" i="3"/>
  <c r="AC16" i="3" s="1"/>
  <c r="AJ15" i="3"/>
  <c r="AF15" i="3"/>
  <c r="AB15" i="3"/>
  <c r="X15" i="3"/>
  <c r="T15" i="3"/>
  <c r="P15" i="3"/>
  <c r="Q15" i="3" s="1"/>
  <c r="L15" i="3"/>
  <c r="M15" i="3" s="1"/>
  <c r="I15" i="3"/>
  <c r="Y15" i="3" s="1"/>
  <c r="F15" i="3"/>
  <c r="AJ14" i="3"/>
  <c r="AF14" i="3"/>
  <c r="AK14" i="3" s="1"/>
  <c r="AB14" i="3"/>
  <c r="AC14" i="3" s="1"/>
  <c r="X14" i="3"/>
  <c r="T14" i="3"/>
  <c r="P14" i="3"/>
  <c r="Q14" i="3" s="1"/>
  <c r="L14" i="3"/>
  <c r="I14" i="3"/>
  <c r="U14" i="3" s="1"/>
  <c r="F14" i="3"/>
  <c r="AJ13" i="3"/>
  <c r="AF13" i="3"/>
  <c r="AB13" i="3"/>
  <c r="X13" i="3"/>
  <c r="T13" i="3"/>
  <c r="P13" i="3"/>
  <c r="L13" i="3"/>
  <c r="I13" i="3"/>
  <c r="U13" i="3" s="1"/>
  <c r="F13" i="3"/>
  <c r="AC13" i="3" s="1"/>
  <c r="AJ12" i="3"/>
  <c r="AF12" i="3"/>
  <c r="AK12" i="3" s="1"/>
  <c r="AB12" i="3"/>
  <c r="X12" i="3"/>
  <c r="T12" i="3"/>
  <c r="U12" i="3" s="1"/>
  <c r="P12" i="3"/>
  <c r="L12" i="3"/>
  <c r="I12" i="3"/>
  <c r="F12" i="3"/>
  <c r="AJ11" i="3"/>
  <c r="AF11" i="3"/>
  <c r="AK11" i="3" s="1"/>
  <c r="AB11" i="3"/>
  <c r="Y11" i="3"/>
  <c r="X11" i="3"/>
  <c r="T11" i="3"/>
  <c r="P11" i="3"/>
  <c r="L11" i="3"/>
  <c r="I11" i="3"/>
  <c r="F11" i="3"/>
  <c r="Q11" i="3" s="1"/>
  <c r="AJ10" i="3"/>
  <c r="AF10" i="3"/>
  <c r="AK10" i="3" s="1"/>
  <c r="AB10" i="3"/>
  <c r="X10" i="3"/>
  <c r="T10" i="3"/>
  <c r="U10" i="3" s="1"/>
  <c r="P10" i="3"/>
  <c r="Q10" i="3" s="1"/>
  <c r="L10" i="3"/>
  <c r="I10" i="3"/>
  <c r="F10" i="3"/>
  <c r="AJ9" i="3"/>
  <c r="AF9" i="3"/>
  <c r="AK9" i="3" s="1"/>
  <c r="AB9" i="3"/>
  <c r="X9" i="3"/>
  <c r="U9" i="3"/>
  <c r="T9" i="3"/>
  <c r="P9" i="3"/>
  <c r="Q9" i="3" s="1"/>
  <c r="L9" i="3"/>
  <c r="I9" i="3"/>
  <c r="F9" i="3"/>
  <c r="AI17" i="2"/>
  <c r="AH17" i="2"/>
  <c r="AG17" i="2"/>
  <c r="AJ17" i="2" s="1"/>
  <c r="AE17" i="2"/>
  <c r="AD17" i="2"/>
  <c r="AB17" i="2"/>
  <c r="W17" i="2"/>
  <c r="X17" i="2" s="1"/>
  <c r="V17" i="2"/>
  <c r="S17" i="2"/>
  <c r="R17" i="2"/>
  <c r="O17" i="2"/>
  <c r="N17" i="2"/>
  <c r="P17" i="2" s="1"/>
  <c r="K17" i="2"/>
  <c r="J17" i="2"/>
  <c r="L17" i="2" s="1"/>
  <c r="H17" i="2"/>
  <c r="I17" i="2" s="1"/>
  <c r="G17" i="2"/>
  <c r="E17" i="2"/>
  <c r="D17" i="2"/>
  <c r="AK16" i="2"/>
  <c r="AJ16" i="2"/>
  <c r="AF16" i="2"/>
  <c r="AB16" i="2"/>
  <c r="X16" i="2"/>
  <c r="T16" i="2"/>
  <c r="U16" i="2" s="1"/>
  <c r="P16" i="2"/>
  <c r="L16" i="2"/>
  <c r="I16" i="2"/>
  <c r="F16" i="2"/>
  <c r="Q16" i="2" s="1"/>
  <c r="AJ15" i="2"/>
  <c r="AF15" i="2"/>
  <c r="AK15" i="2" s="1"/>
  <c r="AB15" i="2"/>
  <c r="X15" i="2"/>
  <c r="T15" i="2"/>
  <c r="P15" i="2"/>
  <c r="Q15" i="2" s="1"/>
  <c r="L15" i="2"/>
  <c r="I15" i="2"/>
  <c r="F15" i="2"/>
  <c r="AJ14" i="2"/>
  <c r="AF14" i="2"/>
  <c r="AB14" i="2"/>
  <c r="AC14" i="2" s="1"/>
  <c r="X14" i="2"/>
  <c r="T14" i="2"/>
  <c r="P14" i="2"/>
  <c r="Q14" i="2" s="1"/>
  <c r="L14" i="2"/>
  <c r="M14" i="2" s="1"/>
  <c r="I14" i="2"/>
  <c r="F14" i="2"/>
  <c r="AJ13" i="2"/>
  <c r="AF13" i="2"/>
  <c r="AC13" i="2"/>
  <c r="AB13" i="2"/>
  <c r="X13" i="2"/>
  <c r="T13" i="2"/>
  <c r="P13" i="2"/>
  <c r="M13" i="2"/>
  <c r="L13" i="2"/>
  <c r="I13" i="2"/>
  <c r="F13" i="2"/>
  <c r="AJ12" i="2"/>
  <c r="AF12" i="2"/>
  <c r="AB12" i="2"/>
  <c r="AC12" i="2" s="1"/>
  <c r="X12" i="2"/>
  <c r="T12" i="2"/>
  <c r="P12" i="2"/>
  <c r="L12" i="2"/>
  <c r="M12" i="2" s="1"/>
  <c r="I12" i="2"/>
  <c r="Y12" i="2" s="1"/>
  <c r="F12" i="2"/>
  <c r="AJ11" i="2"/>
  <c r="AF11" i="2"/>
  <c r="AK11" i="2" s="1"/>
  <c r="AB11" i="2"/>
  <c r="X11" i="2"/>
  <c r="T11" i="2"/>
  <c r="P11" i="2"/>
  <c r="L11" i="2"/>
  <c r="I11" i="2"/>
  <c r="F11" i="2"/>
  <c r="AJ10" i="2"/>
  <c r="AF10" i="2"/>
  <c r="AK10" i="2" s="1"/>
  <c r="AB10" i="2"/>
  <c r="X10" i="2"/>
  <c r="T10" i="2"/>
  <c r="P10" i="2"/>
  <c r="L10" i="2"/>
  <c r="I10" i="2"/>
  <c r="U10" i="2" s="1"/>
  <c r="F10" i="2"/>
  <c r="AC10" i="2" s="1"/>
  <c r="AJ9" i="2"/>
  <c r="AF9" i="2"/>
  <c r="AB9" i="2"/>
  <c r="X9" i="2"/>
  <c r="U9" i="2"/>
  <c r="T9" i="2"/>
  <c r="P9" i="2"/>
  <c r="L9" i="2"/>
  <c r="I9" i="2"/>
  <c r="Y9" i="2" s="1"/>
  <c r="F9" i="2"/>
  <c r="AI18" i="1"/>
  <c r="AH18" i="1"/>
  <c r="AG18" i="1"/>
  <c r="AE18" i="1"/>
  <c r="AD18" i="1"/>
  <c r="AF18" i="1" s="1"/>
  <c r="AB18" i="1"/>
  <c r="W18" i="1"/>
  <c r="V18" i="1"/>
  <c r="S18" i="1"/>
  <c r="R18" i="1"/>
  <c r="T18" i="1" s="1"/>
  <c r="O18" i="1"/>
  <c r="P18" i="1" s="1"/>
  <c r="N18" i="1"/>
  <c r="K18" i="1"/>
  <c r="J18" i="1"/>
  <c r="L18" i="1" s="1"/>
  <c r="H18" i="1"/>
  <c r="G18" i="1"/>
  <c r="I18" i="1" s="1"/>
  <c r="E18" i="1"/>
  <c r="D18" i="1"/>
  <c r="AJ17" i="1"/>
  <c r="AF17" i="1"/>
  <c r="AC17" i="1"/>
  <c r="AB17" i="1"/>
  <c r="X17" i="1"/>
  <c r="T17" i="1"/>
  <c r="P17" i="1"/>
  <c r="L17" i="1"/>
  <c r="M17" i="1" s="1"/>
  <c r="I17" i="1"/>
  <c r="Y17" i="1" s="1"/>
  <c r="F17" i="1"/>
  <c r="AJ16" i="1"/>
  <c r="AF16" i="1"/>
  <c r="AB16" i="1"/>
  <c r="X16" i="1"/>
  <c r="T16" i="1"/>
  <c r="P16" i="1"/>
  <c r="L16" i="1"/>
  <c r="I16" i="1"/>
  <c r="U16" i="1" s="1"/>
  <c r="F16" i="1"/>
  <c r="AK15" i="1"/>
  <c r="AJ15" i="1"/>
  <c r="AF15" i="1"/>
  <c r="AB15" i="1"/>
  <c r="X15" i="1"/>
  <c r="T15" i="1"/>
  <c r="P15" i="1"/>
  <c r="L15" i="1"/>
  <c r="I15" i="1"/>
  <c r="U15" i="1" s="1"/>
  <c r="F15" i="1"/>
  <c r="AJ14" i="1"/>
  <c r="AF14" i="1"/>
  <c r="AK14" i="1" s="1"/>
  <c r="AB14" i="1"/>
  <c r="X14" i="1"/>
  <c r="T14" i="1"/>
  <c r="P14" i="1"/>
  <c r="L14" i="1"/>
  <c r="I14" i="1"/>
  <c r="Y14" i="1" s="1"/>
  <c r="F14" i="1"/>
  <c r="AJ13" i="1"/>
  <c r="AF13" i="1"/>
  <c r="AK13" i="1" s="1"/>
  <c r="AB13" i="1"/>
  <c r="AC13" i="1" s="1"/>
  <c r="X13" i="1"/>
  <c r="T13" i="1"/>
  <c r="U13" i="1" s="1"/>
  <c r="P13" i="1"/>
  <c r="L13" i="1"/>
  <c r="M13" i="1" s="1"/>
  <c r="I13" i="1"/>
  <c r="F13" i="1"/>
  <c r="Q13" i="1" s="1"/>
  <c r="AJ12" i="1"/>
  <c r="AF12" i="1"/>
  <c r="AB12" i="1"/>
  <c r="X12" i="1"/>
  <c r="T12" i="1"/>
  <c r="P12" i="1"/>
  <c r="L12" i="1"/>
  <c r="I12" i="1"/>
  <c r="F12" i="1"/>
  <c r="Q12" i="1" s="1"/>
  <c r="AJ11" i="1"/>
  <c r="AF11" i="1"/>
  <c r="AK11" i="1" s="1"/>
  <c r="AB11" i="1"/>
  <c r="X11" i="1"/>
  <c r="T11" i="1"/>
  <c r="P11" i="1"/>
  <c r="L11" i="1"/>
  <c r="I11" i="1"/>
  <c r="F11" i="1"/>
  <c r="AJ10" i="1"/>
  <c r="AF10" i="1"/>
  <c r="AK10" i="1" s="1"/>
  <c r="AB10" i="1"/>
  <c r="X10" i="1"/>
  <c r="T10" i="1"/>
  <c r="P10" i="1"/>
  <c r="L10" i="1"/>
  <c r="I10" i="1"/>
  <c r="F10" i="1"/>
  <c r="Q10" i="1" s="1"/>
  <c r="AJ9" i="1"/>
  <c r="AF9" i="1"/>
  <c r="AB9" i="1"/>
  <c r="AC9" i="1" s="1"/>
  <c r="X9" i="1"/>
  <c r="U9" i="1"/>
  <c r="T9" i="1"/>
  <c r="P9" i="1"/>
  <c r="L9" i="1"/>
  <c r="I9" i="1"/>
  <c r="F9" i="1"/>
  <c r="Y54" i="4" l="1"/>
  <c r="Q41" i="7"/>
  <c r="M21" i="4"/>
  <c r="T10" i="5"/>
  <c r="U10" i="5" s="1"/>
  <c r="U36" i="8"/>
  <c r="U14" i="1"/>
  <c r="U24" i="3"/>
  <c r="AC15" i="4"/>
  <c r="M16" i="5"/>
  <c r="U18" i="5"/>
  <c r="T22" i="5"/>
  <c r="AC26" i="5"/>
  <c r="AK28" i="5"/>
  <c r="U12" i="6"/>
  <c r="AK19" i="6"/>
  <c r="Y22" i="6"/>
  <c r="Q11" i="7"/>
  <c r="M13" i="7"/>
  <c r="AK33" i="7"/>
  <c r="Q47" i="7"/>
  <c r="Q68" i="7"/>
  <c r="AC68" i="7"/>
  <c r="AC13" i="9"/>
  <c r="Q13" i="9"/>
  <c r="Q18" i="10"/>
  <c r="Y29" i="10"/>
  <c r="U29" i="10"/>
  <c r="U37" i="10"/>
  <c r="Y23" i="11"/>
  <c r="U23" i="11"/>
  <c r="AK29" i="12"/>
  <c r="M26" i="5"/>
  <c r="Q25" i="7"/>
  <c r="AC25" i="7"/>
  <c r="Q23" i="11"/>
  <c r="AC23" i="11"/>
  <c r="AC19" i="12"/>
  <c r="AK26" i="5"/>
  <c r="Y25" i="7"/>
  <c r="U37" i="7"/>
  <c r="Q72" i="7"/>
  <c r="AK10" i="9"/>
  <c r="AK12" i="10"/>
  <c r="Q9" i="11"/>
  <c r="U19" i="11"/>
  <c r="Q25" i="11"/>
  <c r="L10" i="5"/>
  <c r="AC43" i="10"/>
  <c r="M43" i="10"/>
  <c r="M13" i="11"/>
  <c r="M34" i="5"/>
  <c r="Q16" i="1"/>
  <c r="Q13" i="4"/>
  <c r="F21" i="8"/>
  <c r="X73" i="7"/>
  <c r="AC9" i="11"/>
  <c r="M9" i="11"/>
  <c r="U15" i="3"/>
  <c r="AK14" i="5"/>
  <c r="U20" i="10"/>
  <c r="M25" i="11"/>
  <c r="M10" i="1"/>
  <c r="AC16" i="2"/>
  <c r="AK17" i="3"/>
  <c r="M22" i="3"/>
  <c r="U26" i="3"/>
  <c r="AC13" i="4"/>
  <c r="Q18" i="4"/>
  <c r="Q22" i="3"/>
  <c r="M49" i="4"/>
  <c r="Q16" i="5"/>
  <c r="AK10" i="6"/>
  <c r="Q13" i="7"/>
  <c r="X18" i="1"/>
  <c r="AK12" i="2"/>
  <c r="AK14" i="2"/>
  <c r="AC9" i="3"/>
  <c r="U11" i="3"/>
  <c r="AK15" i="3"/>
  <c r="AK21" i="4"/>
  <c r="M40" i="4"/>
  <c r="F48" i="4"/>
  <c r="F15" i="5"/>
  <c r="AC24" i="5"/>
  <c r="AC32" i="5"/>
  <c r="X12" i="6"/>
  <c r="Y12" i="6" s="1"/>
  <c r="L22" i="6"/>
  <c r="U15" i="7"/>
  <c r="Y23" i="7"/>
  <c r="I36" i="7"/>
  <c r="M70" i="7"/>
  <c r="Q11" i="8"/>
  <c r="Q15" i="8"/>
  <c r="P21" i="8"/>
  <c r="L27" i="8"/>
  <c r="U31" i="8"/>
  <c r="AF41" i="8"/>
  <c r="AK41" i="8" s="1"/>
  <c r="AK23" i="9"/>
  <c r="AC27" i="10"/>
  <c r="Q27" i="10"/>
  <c r="M23" i="11"/>
  <c r="AF17" i="12"/>
  <c r="AK17" i="12" s="1"/>
  <c r="Q20" i="12"/>
  <c r="AC20" i="12"/>
  <c r="M20" i="12"/>
  <c r="AC41" i="12"/>
  <c r="Q41" i="12"/>
  <c r="M12" i="1"/>
  <c r="Q26" i="5"/>
  <c r="U16" i="8"/>
  <c r="AK25" i="4"/>
  <c r="M24" i="5"/>
  <c r="AK42" i="7"/>
  <c r="AK18" i="9"/>
  <c r="M27" i="11"/>
  <c r="U12" i="2"/>
  <c r="U37" i="4"/>
  <c r="Q43" i="4"/>
  <c r="U54" i="4"/>
  <c r="U35" i="11"/>
  <c r="M32" i="11"/>
  <c r="AC11" i="11"/>
  <c r="Q11" i="11"/>
  <c r="Y43" i="10"/>
  <c r="U43" i="10"/>
  <c r="I23" i="6"/>
  <c r="AC52" i="7"/>
  <c r="Q26" i="3"/>
  <c r="AK22" i="7"/>
  <c r="Y10" i="2"/>
  <c r="AC43" i="4"/>
  <c r="AK51" i="4"/>
  <c r="Q70" i="7"/>
  <c r="AK35" i="11"/>
  <c r="AC22" i="3"/>
  <c r="U26" i="4"/>
  <c r="Q30" i="4"/>
  <c r="Y11" i="6"/>
  <c r="P22" i="6"/>
  <c r="M10" i="7"/>
  <c r="AK19" i="7"/>
  <c r="M21" i="7"/>
  <c r="Q29" i="7"/>
  <c r="M29" i="7"/>
  <c r="AC51" i="7"/>
  <c r="M51" i="7"/>
  <c r="Q31" i="8"/>
  <c r="AK27" i="9"/>
  <c r="AK18" i="1"/>
  <c r="AK13" i="3"/>
  <c r="Q27" i="3"/>
  <c r="AC49" i="4"/>
  <c r="Y47" i="7"/>
  <c r="F67" i="7"/>
  <c r="T21" i="8"/>
  <c r="AJ34" i="8"/>
  <c r="AK25" i="9"/>
  <c r="AK35" i="10"/>
  <c r="AF15" i="11"/>
  <c r="AK15" i="11" s="1"/>
  <c r="Q24" i="12"/>
  <c r="AC24" i="12"/>
  <c r="Q38" i="12"/>
  <c r="M38" i="12"/>
  <c r="AK30" i="5"/>
  <c r="AC24" i="10"/>
  <c r="AC27" i="11"/>
  <c r="U31" i="12"/>
  <c r="AK12" i="1"/>
  <c r="Q13" i="2"/>
  <c r="AC10" i="1"/>
  <c r="Q15" i="1"/>
  <c r="Y16" i="3"/>
  <c r="AK22" i="3"/>
  <c r="Y46" i="4"/>
  <c r="AJ10" i="5"/>
  <c r="Y13" i="1"/>
  <c r="AJ18" i="1"/>
  <c r="M15" i="2"/>
  <c r="Q18" i="3"/>
  <c r="U20" i="3"/>
  <c r="U24" i="4"/>
  <c r="M30" i="4"/>
  <c r="AK38" i="4"/>
  <c r="AC40" i="4"/>
  <c r="AC44" i="4"/>
  <c r="AK46" i="4"/>
  <c r="AK49" i="4"/>
  <c r="Y52" i="4"/>
  <c r="Y33" i="5"/>
  <c r="F17" i="6"/>
  <c r="M17" i="6" s="1"/>
  <c r="Q18" i="6"/>
  <c r="Y11" i="7"/>
  <c r="U23" i="7"/>
  <c r="P36" i="7"/>
  <c r="Q36" i="7" s="1"/>
  <c r="M40" i="7"/>
  <c r="U45" i="7"/>
  <c r="X21" i="8"/>
  <c r="T27" i="8"/>
  <c r="Y29" i="8"/>
  <c r="U29" i="8"/>
  <c r="AK24" i="9"/>
  <c r="Q11" i="10"/>
  <c r="Y14" i="10"/>
  <c r="AC25" i="10"/>
  <c r="M25" i="10"/>
  <c r="AC33" i="10"/>
  <c r="AC28" i="11"/>
  <c r="AC33" i="11"/>
  <c r="AK16" i="12"/>
  <c r="L30" i="12"/>
  <c r="AK30" i="12" s="1"/>
  <c r="Q34" i="12"/>
  <c r="AC38" i="12"/>
  <c r="AC40" i="12"/>
  <c r="M40" i="12"/>
  <c r="U17" i="1"/>
  <c r="Q11" i="2"/>
  <c r="U36" i="4"/>
  <c r="AC42" i="4"/>
  <c r="AJ36" i="5"/>
  <c r="M9" i="6"/>
  <c r="Q15" i="6"/>
  <c r="X23" i="6"/>
  <c r="AC11" i="7"/>
  <c r="U25" i="7"/>
  <c r="Q40" i="7"/>
  <c r="U43" i="7"/>
  <c r="L13" i="10"/>
  <c r="Q19" i="10"/>
  <c r="Y25" i="10"/>
  <c r="U25" i="10"/>
  <c r="AC26" i="11"/>
  <c r="M26" i="11"/>
  <c r="Y40" i="12"/>
  <c r="U40" i="12"/>
  <c r="Q41" i="4"/>
  <c r="L28" i="3"/>
  <c r="AK28" i="3" s="1"/>
  <c r="Y15" i="9"/>
  <c r="U15" i="9"/>
  <c r="AC24" i="3"/>
  <c r="AC11" i="1"/>
  <c r="Y11" i="2"/>
  <c r="Y25" i="3"/>
  <c r="U25" i="3"/>
  <c r="AK9" i="5"/>
  <c r="U22" i="6"/>
  <c r="L10" i="7"/>
  <c r="Q14" i="7"/>
  <c r="M14" i="7"/>
  <c r="AK62" i="7"/>
  <c r="I74" i="7"/>
  <c r="Y74" i="7" s="1"/>
  <c r="U9" i="8"/>
  <c r="AK25" i="8"/>
  <c r="Y19" i="10"/>
  <c r="U12" i="11"/>
  <c r="U20" i="5"/>
  <c r="U72" i="7"/>
  <c r="Q9" i="1"/>
  <c r="Y11" i="1"/>
  <c r="AC9" i="2"/>
  <c r="X20" i="4"/>
  <c r="Y20" i="4" s="1"/>
  <c r="X28" i="4"/>
  <c r="Y28" i="4" s="1"/>
  <c r="Q35" i="4"/>
  <c r="X22" i="6"/>
  <c r="P10" i="7"/>
  <c r="AC21" i="7"/>
  <c r="U36" i="7"/>
  <c r="AK38" i="7"/>
  <c r="P61" i="7"/>
  <c r="Q61" i="7" s="1"/>
  <c r="F73" i="7"/>
  <c r="AC73" i="7" s="1"/>
  <c r="AF15" i="8"/>
  <c r="AK17" i="9"/>
  <c r="F32" i="9"/>
  <c r="P13" i="10"/>
  <c r="AK27" i="10"/>
  <c r="T45" i="10"/>
  <c r="P22" i="11"/>
  <c r="AK45" i="12"/>
  <c r="Q28" i="7"/>
  <c r="M28" i="7"/>
  <c r="AK9" i="1"/>
  <c r="Q11" i="1"/>
  <c r="AK17" i="1"/>
  <c r="AC15" i="2"/>
  <c r="Q12" i="3"/>
  <c r="F11" i="4"/>
  <c r="U19" i="4"/>
  <c r="Y33" i="4"/>
  <c r="AF36" i="4"/>
  <c r="Q42" i="4"/>
  <c r="U44" i="4"/>
  <c r="U11" i="5"/>
  <c r="AC13" i="5"/>
  <c r="AK23" i="5"/>
  <c r="F30" i="5"/>
  <c r="Q30" i="5" s="1"/>
  <c r="AK31" i="5"/>
  <c r="AK11" i="6"/>
  <c r="U13" i="6"/>
  <c r="AC29" i="7"/>
  <c r="I73" i="7"/>
  <c r="Y73" i="7" s="1"/>
  <c r="L74" i="7"/>
  <c r="AK74" i="7" s="1"/>
  <c r="AC12" i="8"/>
  <c r="Q12" i="8"/>
  <c r="Q14" i="8"/>
  <c r="Y32" i="8"/>
  <c r="I34" i="8"/>
  <c r="U34" i="8" s="1"/>
  <c r="U26" i="9"/>
  <c r="F31" i="9"/>
  <c r="T13" i="10"/>
  <c r="U19" i="10"/>
  <c r="L38" i="10"/>
  <c r="M38" i="10" s="1"/>
  <c r="M34" i="11"/>
  <c r="U34" i="12"/>
  <c r="X44" i="12"/>
  <c r="Y44" i="12" s="1"/>
  <c r="AF15" i="5"/>
  <c r="L48" i="7"/>
  <c r="AK48" i="7" s="1"/>
  <c r="P37" i="5"/>
  <c r="Q37" i="5" s="1"/>
  <c r="M52" i="7"/>
  <c r="F17" i="9"/>
  <c r="M13" i="4"/>
  <c r="Q15" i="4"/>
  <c r="Q34" i="5"/>
  <c r="AK18" i="8"/>
  <c r="AK31" i="4"/>
  <c r="U10" i="6"/>
  <c r="Y9" i="7"/>
  <c r="AC31" i="7"/>
  <c r="AC16" i="1"/>
  <c r="AK30" i="7"/>
  <c r="U21" i="3"/>
  <c r="AK28" i="4"/>
  <c r="Y10" i="5"/>
  <c r="Y21" i="6"/>
  <c r="U21" i="6"/>
  <c r="M22" i="7"/>
  <c r="Y24" i="7"/>
  <c r="U24" i="7"/>
  <c r="AC33" i="7"/>
  <c r="Q33" i="7"/>
  <c r="M15" i="10"/>
  <c r="Q32" i="11"/>
  <c r="AC32" i="11"/>
  <c r="Y21" i="12"/>
  <c r="Q29" i="12"/>
  <c r="AC29" i="12"/>
  <c r="AC29" i="9"/>
  <c r="M29" i="9"/>
  <c r="M14" i="5"/>
  <c r="M16" i="2"/>
  <c r="P10" i="5"/>
  <c r="Q10" i="5" s="1"/>
  <c r="U30" i="7"/>
  <c r="Y27" i="11"/>
  <c r="U27" i="11"/>
  <c r="U17" i="3"/>
  <c r="AK17" i="4"/>
  <c r="AK23" i="6"/>
  <c r="Y16" i="7"/>
  <c r="AC10" i="3"/>
  <c r="Q9" i="4"/>
  <c r="F18" i="1"/>
  <c r="AC18" i="1" s="1"/>
  <c r="Q17" i="4"/>
  <c r="AK20" i="4"/>
  <c r="Y25" i="4"/>
  <c r="M33" i="4"/>
  <c r="U35" i="4"/>
  <c r="AJ36" i="4"/>
  <c r="T55" i="4"/>
  <c r="U55" i="4" s="1"/>
  <c r="L37" i="5"/>
  <c r="F12" i="6"/>
  <c r="AC12" i="6" s="1"/>
  <c r="U14" i="7"/>
  <c r="U20" i="7"/>
  <c r="Y22" i="7"/>
  <c r="Y33" i="7"/>
  <c r="U33" i="7"/>
  <c r="Q71" i="7"/>
  <c r="L73" i="7"/>
  <c r="P74" i="7"/>
  <c r="L41" i="8"/>
  <c r="I31" i="9"/>
  <c r="Y31" i="9" s="1"/>
  <c r="U9" i="10"/>
  <c r="AC42" i="10"/>
  <c r="U32" i="11"/>
  <c r="Y15" i="12"/>
  <c r="U15" i="12"/>
  <c r="Q32" i="12"/>
  <c r="Y43" i="12"/>
  <c r="U43" i="12"/>
  <c r="U10" i="11"/>
  <c r="AK14" i="11"/>
  <c r="AK19" i="11"/>
  <c r="F22" i="11"/>
  <c r="Q22" i="11" s="1"/>
  <c r="AJ17" i="12"/>
  <c r="Y42" i="12"/>
  <c r="Y12" i="1"/>
  <c r="Q14" i="1"/>
  <c r="AK16" i="1"/>
  <c r="AK13" i="2"/>
  <c r="M14" i="3"/>
  <c r="U16" i="3"/>
  <c r="U18" i="3"/>
  <c r="X28" i="3"/>
  <c r="U10" i="4"/>
  <c r="AK13" i="4"/>
  <c r="AK15" i="4"/>
  <c r="F20" i="4"/>
  <c r="Q31" i="4"/>
  <c r="U33" i="4"/>
  <c r="Q39" i="4"/>
  <c r="Q50" i="4"/>
  <c r="U52" i="4"/>
  <c r="L54" i="4"/>
  <c r="AK54" i="4" s="1"/>
  <c r="L55" i="4"/>
  <c r="AK55" i="4" s="1"/>
  <c r="L15" i="5"/>
  <c r="M15" i="5" s="1"/>
  <c r="AK16" i="5"/>
  <c r="AK24" i="5"/>
  <c r="AK32" i="5"/>
  <c r="P36" i="5"/>
  <c r="M23" i="7"/>
  <c r="Y26" i="7"/>
  <c r="M31" i="7"/>
  <c r="AC40" i="7"/>
  <c r="AK60" i="7"/>
  <c r="Y10" i="8"/>
  <c r="AK23" i="8"/>
  <c r="X27" i="8"/>
  <c r="Y27" i="8" s="1"/>
  <c r="AC31" i="8"/>
  <c r="AK33" i="8"/>
  <c r="Y21" i="9"/>
  <c r="AK26" i="9"/>
  <c r="L32" i="9"/>
  <c r="X13" i="10"/>
  <c r="Q15" i="10"/>
  <c r="U23" i="10"/>
  <c r="T31" i="10"/>
  <c r="M33" i="10"/>
  <c r="Q35" i="10"/>
  <c r="U41" i="10"/>
  <c r="AF45" i="10"/>
  <c r="AK45" i="10" s="1"/>
  <c r="I22" i="11"/>
  <c r="I29" i="11"/>
  <c r="AC9" i="12"/>
  <c r="Y22" i="12"/>
  <c r="Y25" i="12"/>
  <c r="Y37" i="12"/>
  <c r="M42" i="12"/>
  <c r="AC26" i="8"/>
  <c r="AK31" i="8"/>
  <c r="AK11" i="10"/>
  <c r="U15" i="10"/>
  <c r="Q25" i="10"/>
  <c r="U27" i="10"/>
  <c r="Q33" i="10"/>
  <c r="Q39" i="10"/>
  <c r="M41" i="10"/>
  <c r="Q43" i="10"/>
  <c r="Q34" i="11"/>
  <c r="Q35" i="11"/>
  <c r="Q11" i="12"/>
  <c r="AK12" i="12"/>
  <c r="U18" i="12"/>
  <c r="Q40" i="12"/>
  <c r="Q29" i="5"/>
  <c r="AK13" i="6"/>
  <c r="AK22" i="6"/>
  <c r="Y12" i="7"/>
  <c r="Q31" i="7"/>
  <c r="Y56" i="7"/>
  <c r="AJ61" i="7"/>
  <c r="AK67" i="7"/>
  <c r="AC71" i="7"/>
  <c r="AK40" i="8"/>
  <c r="Y10" i="1"/>
  <c r="AK9" i="2"/>
  <c r="Y16" i="2"/>
  <c r="T17" i="2"/>
  <c r="U17" i="2" s="1"/>
  <c r="Y10" i="3"/>
  <c r="Y12" i="3"/>
  <c r="AK20" i="3"/>
  <c r="M23" i="3"/>
  <c r="Y27" i="3"/>
  <c r="AF11" i="4"/>
  <c r="AK11" i="4" s="1"/>
  <c r="AC16" i="4"/>
  <c r="Y18" i="4"/>
  <c r="AK23" i="4"/>
  <c r="U29" i="4"/>
  <c r="M39" i="4"/>
  <c r="X48" i="4"/>
  <c r="P15" i="5"/>
  <c r="AC17" i="5"/>
  <c r="Q19" i="5"/>
  <c r="U21" i="5"/>
  <c r="AF22" i="5"/>
  <c r="Y29" i="5"/>
  <c r="X30" i="5"/>
  <c r="Y16" i="6"/>
  <c r="U19" i="6"/>
  <c r="T10" i="7"/>
  <c r="M12" i="7"/>
  <c r="Q49" i="7"/>
  <c r="Q51" i="7"/>
  <c r="U53" i="7"/>
  <c r="AJ67" i="7"/>
  <c r="AC69" i="7"/>
  <c r="AK71" i="7"/>
  <c r="X74" i="7"/>
  <c r="AK14" i="8"/>
  <c r="Q18" i="8"/>
  <c r="AJ21" i="8"/>
  <c r="F34" i="8"/>
  <c r="AJ40" i="8"/>
  <c r="Y19" i="9"/>
  <c r="Q21" i="9"/>
  <c r="Q29" i="9"/>
  <c r="AF44" i="10"/>
  <c r="AK10" i="11"/>
  <c r="L29" i="11"/>
  <c r="U20" i="12"/>
  <c r="I24" i="12"/>
  <c r="Y24" i="12" s="1"/>
  <c r="I39" i="12"/>
  <c r="Y39" i="12" s="1"/>
  <c r="U66" i="7"/>
  <c r="U20" i="8"/>
  <c r="Y37" i="8"/>
  <c r="U23" i="9"/>
  <c r="Q12" i="2"/>
  <c r="U14" i="2"/>
  <c r="AJ11" i="4"/>
  <c r="Y14" i="4"/>
  <c r="Y16" i="4"/>
  <c r="AC21" i="4"/>
  <c r="F28" i="4"/>
  <c r="Q28" i="4" s="1"/>
  <c r="AK29" i="4"/>
  <c r="AC31" i="4"/>
  <c r="Q37" i="4"/>
  <c r="AK42" i="4"/>
  <c r="Q47" i="4"/>
  <c r="AC50" i="4"/>
  <c r="F10" i="5"/>
  <c r="Y17" i="5"/>
  <c r="Y19" i="5"/>
  <c r="AK21" i="5"/>
  <c r="AJ22" i="5"/>
  <c r="Y25" i="5"/>
  <c r="AK34" i="5"/>
  <c r="P12" i="6"/>
  <c r="AJ23" i="6"/>
  <c r="X10" i="7"/>
  <c r="Q12" i="7"/>
  <c r="L25" i="7"/>
  <c r="U49" i="7"/>
  <c r="Y62" i="7"/>
  <c r="AK69" i="7"/>
  <c r="AC16" i="8"/>
  <c r="Y24" i="8"/>
  <c r="AF27" i="8"/>
  <c r="U13" i="9"/>
  <c r="M19" i="9"/>
  <c r="U21" i="9"/>
  <c r="U27" i="9"/>
  <c r="U29" i="9"/>
  <c r="Q12" i="10"/>
  <c r="AC15" i="10"/>
  <c r="AK17" i="10"/>
  <c r="AK29" i="10"/>
  <c r="Y13" i="11"/>
  <c r="AK25" i="11"/>
  <c r="AC13" i="12"/>
  <c r="Q22" i="12"/>
  <c r="AK27" i="12"/>
  <c r="AC35" i="12"/>
  <c r="AC12" i="1"/>
  <c r="Q19" i="3"/>
  <c r="Q12" i="4"/>
  <c r="P20" i="4"/>
  <c r="AC34" i="4"/>
  <c r="Y43" i="4"/>
  <c r="Y45" i="4"/>
  <c r="AF48" i="4"/>
  <c r="AK48" i="4" s="1"/>
  <c r="AC53" i="4"/>
  <c r="X15" i="5"/>
  <c r="Y15" i="5" s="1"/>
  <c r="Q23" i="5"/>
  <c r="U27" i="5"/>
  <c r="Y35" i="5"/>
  <c r="F23" i="6"/>
  <c r="M23" i="6" s="1"/>
  <c r="AK9" i="7"/>
  <c r="AC12" i="7"/>
  <c r="AC23" i="7"/>
  <c r="U57" i="7"/>
  <c r="I61" i="7"/>
  <c r="Y61" i="7" s="1"/>
  <c r="U68" i="7"/>
  <c r="Y70" i="7"/>
  <c r="Q13" i="8"/>
  <c r="U22" i="8"/>
  <c r="F41" i="8"/>
  <c r="Q41" i="8" s="1"/>
  <c r="AK21" i="9"/>
  <c r="Y10" i="10"/>
  <c r="Y18" i="10"/>
  <c r="Y23" i="10"/>
  <c r="U30" i="10"/>
  <c r="AF31" i="10"/>
  <c r="AC36" i="10"/>
  <c r="U39" i="10"/>
  <c r="Y41" i="10"/>
  <c r="AJ44" i="10"/>
  <c r="Y9" i="11"/>
  <c r="Q24" i="11"/>
  <c r="Y26" i="11"/>
  <c r="Q31" i="11"/>
  <c r="M33" i="11"/>
  <c r="X34" i="11"/>
  <c r="U11" i="12"/>
  <c r="Y28" i="12"/>
  <c r="M33" i="12"/>
  <c r="AC37" i="12"/>
  <c r="L24" i="12"/>
  <c r="AK24" i="12" s="1"/>
  <c r="Y33" i="12"/>
  <c r="AC42" i="12"/>
  <c r="P44" i="12"/>
  <c r="Q44" i="12" s="1"/>
  <c r="Q17" i="1"/>
  <c r="AF17" i="2"/>
  <c r="Y19" i="3"/>
  <c r="AJ28" i="3"/>
  <c r="Y12" i="4"/>
  <c r="Y22" i="4"/>
  <c r="Y32" i="4"/>
  <c r="Y34" i="4"/>
  <c r="AJ48" i="4"/>
  <c r="Y51" i="4"/>
  <c r="Y53" i="4"/>
  <c r="U23" i="5"/>
  <c r="Q33" i="5"/>
  <c r="M35" i="5"/>
  <c r="AJ37" i="5"/>
  <c r="Q11" i="6"/>
  <c r="F22" i="6"/>
  <c r="AC22" i="6" s="1"/>
  <c r="AK23" i="7"/>
  <c r="U39" i="7"/>
  <c r="I41" i="7"/>
  <c r="U46" i="7"/>
  <c r="AK57" i="7"/>
  <c r="L61" i="7"/>
  <c r="AK61" i="7" s="1"/>
  <c r="AF73" i="7"/>
  <c r="Y13" i="8"/>
  <c r="Q30" i="8"/>
  <c r="I41" i="8"/>
  <c r="Y41" i="8" s="1"/>
  <c r="AC16" i="9"/>
  <c r="AC19" i="9"/>
  <c r="Q24" i="9"/>
  <c r="X25" i="9"/>
  <c r="AK29" i="9"/>
  <c r="Y16" i="10"/>
  <c r="AF21" i="10"/>
  <c r="AK21" i="10" s="1"/>
  <c r="AC23" i="10"/>
  <c r="Q28" i="10"/>
  <c r="AJ31" i="10"/>
  <c r="Y36" i="10"/>
  <c r="I38" i="10"/>
  <c r="U38" i="10" s="1"/>
  <c r="AC41" i="10"/>
  <c r="AK43" i="10"/>
  <c r="F45" i="10"/>
  <c r="U18" i="11"/>
  <c r="T22" i="11"/>
  <c r="U24" i="11"/>
  <c r="T29" i="11"/>
  <c r="Y31" i="11"/>
  <c r="Q13" i="12"/>
  <c r="AK18" i="12"/>
  <c r="AK28" i="12"/>
  <c r="Q31" i="12"/>
  <c r="AK40" i="12"/>
  <c r="AC22" i="9"/>
  <c r="Y24" i="9"/>
  <c r="Y12" i="10"/>
  <c r="Y28" i="10"/>
  <c r="AK41" i="10"/>
  <c r="X22" i="11"/>
  <c r="L10" i="12"/>
  <c r="AK10" i="12" s="1"/>
  <c r="AK42" i="12"/>
  <c r="F22" i="5"/>
  <c r="Q22" i="5" s="1"/>
  <c r="AK25" i="5"/>
  <c r="AF12" i="6"/>
  <c r="AK12" i="6" s="1"/>
  <c r="Y18" i="6"/>
  <c r="Y18" i="7"/>
  <c r="AK27" i="7"/>
  <c r="Y52" i="7"/>
  <c r="I54" i="7"/>
  <c r="AK59" i="7"/>
  <c r="I67" i="7"/>
  <c r="U67" i="7" s="1"/>
  <c r="AK16" i="8"/>
  <c r="I21" i="8"/>
  <c r="Y21" i="8" s="1"/>
  <c r="AK24" i="8"/>
  <c r="AK32" i="8"/>
  <c r="T34" i="8"/>
  <c r="AC36" i="8"/>
  <c r="Y38" i="8"/>
  <c r="AK9" i="9"/>
  <c r="AC12" i="9"/>
  <c r="AJ17" i="9"/>
  <c r="Y20" i="9"/>
  <c r="AF32" i="9"/>
  <c r="AK32" i="9" s="1"/>
  <c r="Y24" i="10"/>
  <c r="U28" i="10"/>
  <c r="U32" i="10"/>
  <c r="P38" i="10"/>
  <c r="Q38" i="10" s="1"/>
  <c r="Y42" i="10"/>
  <c r="L45" i="10"/>
  <c r="M45" i="10" s="1"/>
  <c r="AJ34" i="11"/>
  <c r="P10" i="12"/>
  <c r="AK19" i="12"/>
  <c r="Y23" i="12"/>
  <c r="AC33" i="12"/>
  <c r="AK43" i="12"/>
  <c r="Y12" i="9"/>
  <c r="Y28" i="9"/>
  <c r="Q30" i="9"/>
  <c r="Q22" i="10"/>
  <c r="M24" i="10"/>
  <c r="Q26" i="10"/>
  <c r="AK32" i="10"/>
  <c r="Q40" i="10"/>
  <c r="M42" i="10"/>
  <c r="Y21" i="11"/>
  <c r="AK29" i="11"/>
  <c r="M23" i="12"/>
  <c r="AC28" i="12"/>
  <c r="Q36" i="12"/>
  <c r="AK44" i="12"/>
  <c r="U14" i="9"/>
  <c r="U22" i="9"/>
  <c r="U30" i="9"/>
  <c r="F13" i="10"/>
  <c r="AC13" i="10" s="1"/>
  <c r="U22" i="10"/>
  <c r="Q24" i="10"/>
  <c r="U40" i="10"/>
  <c r="Q42" i="10"/>
  <c r="Y17" i="11"/>
  <c r="AK21" i="11"/>
  <c r="AJ22" i="11"/>
  <c r="U28" i="11"/>
  <c r="M16" i="12"/>
  <c r="Q21" i="12"/>
  <c r="AK31" i="12"/>
  <c r="U36" i="12"/>
  <c r="T48" i="7"/>
  <c r="Q52" i="7"/>
  <c r="Y63" i="7"/>
  <c r="AK13" i="8"/>
  <c r="AC17" i="8"/>
  <c r="Y19" i="8"/>
  <c r="AC25" i="8"/>
  <c r="U28" i="8"/>
  <c r="Y9" i="1"/>
  <c r="U13" i="2"/>
  <c r="Y15" i="2"/>
  <c r="F17" i="2"/>
  <c r="AC17" i="2" s="1"/>
  <c r="Y9" i="3"/>
  <c r="AC15" i="3"/>
  <c r="Y22" i="3"/>
  <c r="Q24" i="3"/>
  <c r="Y15" i="4"/>
  <c r="Y17" i="4"/>
  <c r="AK19" i="4"/>
  <c r="Q27" i="4"/>
  <c r="U38" i="4"/>
  <c r="AK43" i="4"/>
  <c r="I48" i="4"/>
  <c r="U48" i="4" s="1"/>
  <c r="AC14" i="5"/>
  <c r="Y16" i="5"/>
  <c r="Y26" i="5"/>
  <c r="Y28" i="5"/>
  <c r="AK33" i="5"/>
  <c r="Y15" i="6"/>
  <c r="M11" i="7"/>
  <c r="U34" i="7"/>
  <c r="Q50" i="7"/>
  <c r="U52" i="7"/>
  <c r="Q58" i="7"/>
  <c r="Y60" i="7"/>
  <c r="AK70" i="7"/>
  <c r="T15" i="8"/>
  <c r="Y17" i="8"/>
  <c r="AK19" i="8"/>
  <c r="L21" i="8"/>
  <c r="M21" i="8" s="1"/>
  <c r="Y25" i="8"/>
  <c r="AK30" i="8"/>
  <c r="Y33" i="8"/>
  <c r="P40" i="8"/>
  <c r="Q40" i="8" s="1"/>
  <c r="Y10" i="9"/>
  <c r="Q12" i="9"/>
  <c r="AK16" i="9"/>
  <c r="Q20" i="9"/>
  <c r="Q28" i="9"/>
  <c r="I13" i="10"/>
  <c r="F21" i="10"/>
  <c r="AC21" i="10" s="1"/>
  <c r="T38" i="10"/>
  <c r="AC12" i="11"/>
  <c r="Q14" i="11"/>
  <c r="X15" i="11"/>
  <c r="M17" i="11"/>
  <c r="AC19" i="11"/>
  <c r="Y12" i="12"/>
  <c r="U16" i="12"/>
  <c r="U38" i="12"/>
  <c r="AF39" i="12"/>
  <c r="AK39" i="12" s="1"/>
  <c r="AJ44" i="12"/>
  <c r="AC30" i="12"/>
  <c r="Q30" i="12"/>
  <c r="M39" i="12"/>
  <c r="AC39" i="12"/>
  <c r="Q39" i="12"/>
  <c r="AC17" i="12"/>
  <c r="Q17" i="12"/>
  <c r="M17" i="12"/>
  <c r="U44" i="12"/>
  <c r="U30" i="12"/>
  <c r="Y30" i="12"/>
  <c r="Y17" i="12"/>
  <c r="U17" i="12"/>
  <c r="AC45" i="12"/>
  <c r="Q45" i="12"/>
  <c r="M45" i="12"/>
  <c r="AC44" i="12"/>
  <c r="M44" i="12"/>
  <c r="M10" i="12"/>
  <c r="Y45" i="12"/>
  <c r="U45" i="12"/>
  <c r="U10" i="12"/>
  <c r="Y10" i="12"/>
  <c r="Y18" i="12"/>
  <c r="Y27" i="12"/>
  <c r="Y36" i="12"/>
  <c r="M9" i="12"/>
  <c r="U14" i="12"/>
  <c r="Y16" i="12"/>
  <c r="M19" i="12"/>
  <c r="U23" i="12"/>
  <c r="Y26" i="12"/>
  <c r="M28" i="12"/>
  <c r="U33" i="12"/>
  <c r="Y35" i="12"/>
  <c r="M37" i="12"/>
  <c r="U42" i="12"/>
  <c r="Q10" i="12"/>
  <c r="U13" i="12"/>
  <c r="M18" i="12"/>
  <c r="AC18" i="12"/>
  <c r="U22" i="12"/>
  <c r="M24" i="12"/>
  <c r="M27" i="12"/>
  <c r="AC27" i="12"/>
  <c r="U32" i="12"/>
  <c r="M36" i="12"/>
  <c r="AC36" i="12"/>
  <c r="U41" i="12"/>
  <c r="AC16" i="12"/>
  <c r="AC26" i="12"/>
  <c r="AC10" i="12"/>
  <c r="M15" i="12"/>
  <c r="AC15" i="12"/>
  <c r="M25" i="12"/>
  <c r="AC25" i="12"/>
  <c r="M34" i="12"/>
  <c r="AC34" i="12"/>
  <c r="M43" i="12"/>
  <c r="AC43" i="12"/>
  <c r="U9" i="12"/>
  <c r="Q16" i="12"/>
  <c r="U19" i="12"/>
  <c r="Q26" i="12"/>
  <c r="U28" i="12"/>
  <c r="Q35" i="12"/>
  <c r="U37" i="12"/>
  <c r="M35" i="12"/>
  <c r="M13" i="12"/>
  <c r="M22" i="12"/>
  <c r="M32" i="12"/>
  <c r="M41" i="12"/>
  <c r="M15" i="11"/>
  <c r="AC15" i="11"/>
  <c r="Q15" i="11"/>
  <c r="Q29" i="11"/>
  <c r="M29" i="11"/>
  <c r="AC29" i="11"/>
  <c r="AC22" i="11"/>
  <c r="Y22" i="11"/>
  <c r="U22" i="11"/>
  <c r="Y29" i="11"/>
  <c r="U29" i="11"/>
  <c r="Q10" i="11"/>
  <c r="Y14" i="11"/>
  <c r="Q19" i="11"/>
  <c r="U21" i="11"/>
  <c r="Y24" i="11"/>
  <c r="Q28" i="11"/>
  <c r="U31" i="11"/>
  <c r="Y33" i="11"/>
  <c r="U11" i="11"/>
  <c r="U20" i="11"/>
  <c r="U30" i="11"/>
  <c r="Y32" i="11"/>
  <c r="M14" i="11"/>
  <c r="AC14" i="11"/>
  <c r="M24" i="11"/>
  <c r="AC24" i="11"/>
  <c r="Y15" i="11"/>
  <c r="Y34" i="11"/>
  <c r="Y35" i="11"/>
  <c r="M12" i="11"/>
  <c r="U17" i="11"/>
  <c r="M21" i="11"/>
  <c r="AC21" i="11"/>
  <c r="U26" i="11"/>
  <c r="M31" i="11"/>
  <c r="AC31" i="11"/>
  <c r="M11" i="11"/>
  <c r="U16" i="11"/>
  <c r="M20" i="11"/>
  <c r="U25" i="11"/>
  <c r="M30" i="11"/>
  <c r="AC30" i="11"/>
  <c r="AC34" i="11"/>
  <c r="AC35" i="11"/>
  <c r="M10" i="11"/>
  <c r="M19" i="11"/>
  <c r="M28" i="11"/>
  <c r="Y13" i="10"/>
  <c r="U13" i="10"/>
  <c r="Q21" i="10"/>
  <c r="M21" i="10"/>
  <c r="U31" i="10"/>
  <c r="Y31" i="10"/>
  <c r="AK38" i="10"/>
  <c r="AK44" i="10"/>
  <c r="U45" i="10"/>
  <c r="Y45" i="10"/>
  <c r="Q45" i="10"/>
  <c r="AC45" i="10"/>
  <c r="Y21" i="10"/>
  <c r="U21" i="10"/>
  <c r="M44" i="10"/>
  <c r="AC44" i="10"/>
  <c r="Q44" i="10"/>
  <c r="AK13" i="10"/>
  <c r="AK31" i="10"/>
  <c r="AC31" i="10"/>
  <c r="Q31" i="10"/>
  <c r="M31" i="10"/>
  <c r="Y38" i="10"/>
  <c r="AC38" i="10"/>
  <c r="Y44" i="10"/>
  <c r="U44" i="10"/>
  <c r="Y22" i="10"/>
  <c r="Y30" i="10"/>
  <c r="Y40" i="10"/>
  <c r="M14" i="10"/>
  <c r="M23" i="10"/>
  <c r="M12" i="10"/>
  <c r="AC12" i="10"/>
  <c r="U17" i="10"/>
  <c r="M22" i="10"/>
  <c r="AC22" i="10"/>
  <c r="U26" i="10"/>
  <c r="M30" i="10"/>
  <c r="AC30" i="10"/>
  <c r="U35" i="10"/>
  <c r="M40" i="10"/>
  <c r="AC40" i="10"/>
  <c r="Y32" i="10"/>
  <c r="M11" i="10"/>
  <c r="AC11" i="10"/>
  <c r="M20" i="10"/>
  <c r="AC20" i="10"/>
  <c r="M29" i="10"/>
  <c r="AC29" i="10"/>
  <c r="M39" i="10"/>
  <c r="AC39" i="10"/>
  <c r="M32" i="10"/>
  <c r="M10" i="10"/>
  <c r="AC10" i="10"/>
  <c r="M19" i="10"/>
  <c r="AC19" i="10"/>
  <c r="U24" i="10"/>
  <c r="M28" i="10"/>
  <c r="AC28" i="10"/>
  <c r="U33" i="10"/>
  <c r="M37" i="10"/>
  <c r="AC37" i="10"/>
  <c r="U42" i="10"/>
  <c r="M9" i="10"/>
  <c r="M18" i="10"/>
  <c r="M27" i="10"/>
  <c r="M36" i="10"/>
  <c r="M17" i="10"/>
  <c r="M26" i="10"/>
  <c r="M35" i="10"/>
  <c r="AC31" i="9"/>
  <c r="M31" i="9"/>
  <c r="Q31" i="9"/>
  <c r="Y25" i="9"/>
  <c r="U25" i="9"/>
  <c r="U32" i="9"/>
  <c r="AC17" i="9"/>
  <c r="Q17" i="9"/>
  <c r="M17" i="9"/>
  <c r="AC25" i="9"/>
  <c r="Q25" i="9"/>
  <c r="M25" i="9"/>
  <c r="M32" i="9"/>
  <c r="Q32" i="9"/>
  <c r="AC32" i="9"/>
  <c r="Y17" i="9"/>
  <c r="U17" i="9"/>
  <c r="Y16" i="9"/>
  <c r="Y26" i="9"/>
  <c r="Y18" i="9"/>
  <c r="Y32" i="9"/>
  <c r="M16" i="9"/>
  <c r="M26" i="9"/>
  <c r="AC26" i="9"/>
  <c r="M15" i="9"/>
  <c r="AC15" i="9"/>
  <c r="M24" i="9"/>
  <c r="AC24" i="9"/>
  <c r="U31" i="9"/>
  <c r="U10" i="9"/>
  <c r="M14" i="9"/>
  <c r="AC14" i="9"/>
  <c r="Q16" i="9"/>
  <c r="U19" i="9"/>
  <c r="M23" i="9"/>
  <c r="AC23" i="9"/>
  <c r="U28" i="9"/>
  <c r="Y27" i="9"/>
  <c r="M13" i="9"/>
  <c r="M22" i="9"/>
  <c r="M12" i="9"/>
  <c r="M21" i="9"/>
  <c r="M30" i="9"/>
  <c r="Y40" i="8"/>
  <c r="U40" i="8"/>
  <c r="M34" i="8"/>
  <c r="AC34" i="8"/>
  <c r="Q34" i="8"/>
  <c r="AC40" i="8"/>
  <c r="M40" i="8"/>
  <c r="U15" i="8"/>
  <c r="Y15" i="8"/>
  <c r="Q27" i="8"/>
  <c r="M27" i="8"/>
  <c r="AC27" i="8"/>
  <c r="Y34" i="8"/>
  <c r="AC41" i="8"/>
  <c r="M41" i="8"/>
  <c r="U27" i="8"/>
  <c r="AK15" i="8"/>
  <c r="AC21" i="8"/>
  <c r="Q21" i="8"/>
  <c r="AK27" i="8"/>
  <c r="AK34" i="8"/>
  <c r="Y22" i="8"/>
  <c r="Y31" i="8"/>
  <c r="Y12" i="8"/>
  <c r="Y11" i="8"/>
  <c r="Y20" i="8"/>
  <c r="Y30" i="8"/>
  <c r="Y39" i="8"/>
  <c r="U17" i="8"/>
  <c r="M22" i="8"/>
  <c r="AC22" i="8"/>
  <c r="M11" i="8"/>
  <c r="AC11" i="8"/>
  <c r="AC15" i="8"/>
  <c r="M20" i="8"/>
  <c r="AC20" i="8"/>
  <c r="M30" i="8"/>
  <c r="AC30" i="8"/>
  <c r="M39" i="8"/>
  <c r="AC39" i="8"/>
  <c r="M10" i="8"/>
  <c r="AC10" i="8"/>
  <c r="U14" i="8"/>
  <c r="M19" i="8"/>
  <c r="AC19" i="8"/>
  <c r="U24" i="8"/>
  <c r="M29" i="8"/>
  <c r="AC29" i="8"/>
  <c r="U33" i="8"/>
  <c r="M38" i="8"/>
  <c r="AC38" i="8"/>
  <c r="M9" i="8"/>
  <c r="AC9" i="8"/>
  <c r="U13" i="8"/>
  <c r="M18" i="8"/>
  <c r="AC18" i="8"/>
  <c r="U23" i="8"/>
  <c r="M28" i="8"/>
  <c r="AC28" i="8"/>
  <c r="U32" i="8"/>
  <c r="M37" i="8"/>
  <c r="AC37" i="8"/>
  <c r="M17" i="8"/>
  <c r="M26" i="8"/>
  <c r="M36" i="8"/>
  <c r="M16" i="8"/>
  <c r="M25" i="8"/>
  <c r="AK36" i="7"/>
  <c r="AC67" i="7"/>
  <c r="M67" i="7"/>
  <c r="U41" i="7"/>
  <c r="Y41" i="7"/>
  <c r="AC36" i="7"/>
  <c r="M36" i="7"/>
  <c r="AK54" i="7"/>
  <c r="Q18" i="7"/>
  <c r="AC18" i="7"/>
  <c r="M18" i="7"/>
  <c r="AC24" i="7"/>
  <c r="M24" i="7"/>
  <c r="Q26" i="7"/>
  <c r="AC26" i="7"/>
  <c r="M26" i="7"/>
  <c r="Y54" i="7"/>
  <c r="U54" i="7"/>
  <c r="M9" i="7"/>
  <c r="F16" i="7"/>
  <c r="AK20" i="7"/>
  <c r="AF25" i="7"/>
  <c r="AK25" i="7" s="1"/>
  <c r="M30" i="7"/>
  <c r="AC30" i="7"/>
  <c r="AC34" i="7"/>
  <c r="M34" i="7"/>
  <c r="AC38" i="7"/>
  <c r="AK41" i="7"/>
  <c r="AC44" i="7"/>
  <c r="M44" i="7"/>
  <c r="Q46" i="7"/>
  <c r="AC46" i="7"/>
  <c r="M46" i="7"/>
  <c r="AC53" i="7"/>
  <c r="M53" i="7"/>
  <c r="AK58" i="7"/>
  <c r="Q66" i="7"/>
  <c r="AC66" i="7"/>
  <c r="M66" i="7"/>
  <c r="Y19" i="7"/>
  <c r="Y29" i="7"/>
  <c r="Y30" i="7"/>
  <c r="Y34" i="7"/>
  <c r="AK40" i="7"/>
  <c r="Y44" i="7"/>
  <c r="AC48" i="7"/>
  <c r="Q48" i="7"/>
  <c r="AK49" i="7"/>
  <c r="Y53" i="7"/>
  <c r="Q56" i="7"/>
  <c r="AC56" i="7"/>
  <c r="M56" i="7"/>
  <c r="Q30" i="7"/>
  <c r="M38" i="7"/>
  <c r="I48" i="7"/>
  <c r="Q64" i="7"/>
  <c r="AC64" i="7"/>
  <c r="M64" i="7"/>
  <c r="P67" i="7"/>
  <c r="Q67" i="7" s="1"/>
  <c r="AK68" i="7"/>
  <c r="Q74" i="7"/>
  <c r="AC10" i="7"/>
  <c r="Q10" i="7"/>
  <c r="AK11" i="7"/>
  <c r="Q17" i="7"/>
  <c r="AC17" i="7"/>
  <c r="M17" i="7"/>
  <c r="Q24" i="7"/>
  <c r="M25" i="7"/>
  <c r="Q27" i="7"/>
  <c r="AC27" i="7"/>
  <c r="M27" i="7"/>
  <c r="AK31" i="7"/>
  <c r="Q39" i="7"/>
  <c r="M61" i="7"/>
  <c r="Q73" i="7"/>
  <c r="M73" i="7"/>
  <c r="I10" i="7"/>
  <c r="AC15" i="7"/>
  <c r="M15" i="7"/>
  <c r="AF16" i="7"/>
  <c r="AK16" i="7" s="1"/>
  <c r="U18" i="7"/>
  <c r="AK21" i="7"/>
  <c r="U26" i="7"/>
  <c r="AK29" i="7"/>
  <c r="Q34" i="7"/>
  <c r="Q35" i="7"/>
  <c r="AC35" i="7"/>
  <c r="M35" i="7"/>
  <c r="Q37" i="7"/>
  <c r="AC37" i="7"/>
  <c r="M37" i="7"/>
  <c r="Q44" i="7"/>
  <c r="Q45" i="7"/>
  <c r="AC45" i="7"/>
  <c r="M45" i="7"/>
  <c r="AC47" i="7"/>
  <c r="Q53" i="7"/>
  <c r="F54" i="7"/>
  <c r="Q57" i="7"/>
  <c r="AC57" i="7"/>
  <c r="M57" i="7"/>
  <c r="U74" i="7"/>
  <c r="AK10" i="7"/>
  <c r="Y15" i="7"/>
  <c r="M19" i="7"/>
  <c r="Y20" i="7"/>
  <c r="Y28" i="7"/>
  <c r="Y36" i="7"/>
  <c r="AK39" i="7"/>
  <c r="M41" i="7"/>
  <c r="AK50" i="7"/>
  <c r="Y58" i="7"/>
  <c r="Q65" i="7"/>
  <c r="AC65" i="7"/>
  <c r="M65" i="7"/>
  <c r="Y67" i="7"/>
  <c r="AC9" i="7"/>
  <c r="U16" i="7"/>
  <c r="Q20" i="7"/>
  <c r="AJ30" i="7"/>
  <c r="Y38" i="7"/>
  <c r="M47" i="7"/>
  <c r="M48" i="7"/>
  <c r="Y49" i="7"/>
  <c r="Q55" i="7"/>
  <c r="AC55" i="7"/>
  <c r="M55" i="7"/>
  <c r="AC63" i="7"/>
  <c r="M63" i="7"/>
  <c r="Y66" i="7"/>
  <c r="U13" i="7"/>
  <c r="U22" i="7"/>
  <c r="U32" i="7"/>
  <c r="AC41" i="7"/>
  <c r="U42" i="7"/>
  <c r="U51" i="7"/>
  <c r="U60" i="7"/>
  <c r="U70" i="7"/>
  <c r="U12" i="7"/>
  <c r="U21" i="7"/>
  <c r="U31" i="7"/>
  <c r="U40" i="7"/>
  <c r="U50" i="7"/>
  <c r="U59" i="7"/>
  <c r="U69" i="7"/>
  <c r="M72" i="7"/>
  <c r="Q17" i="6"/>
  <c r="AC17" i="6"/>
  <c r="AC23" i="6"/>
  <c r="Q23" i="6"/>
  <c r="Y17" i="6"/>
  <c r="U17" i="6"/>
  <c r="Y23" i="6"/>
  <c r="U23" i="6"/>
  <c r="Y13" i="6"/>
  <c r="M14" i="6"/>
  <c r="M13" i="6"/>
  <c r="AC13" i="6"/>
  <c r="U18" i="6"/>
  <c r="M11" i="6"/>
  <c r="AC11" i="6"/>
  <c r="U16" i="6"/>
  <c r="M21" i="6"/>
  <c r="AC21" i="6"/>
  <c r="M10" i="6"/>
  <c r="AC10" i="6"/>
  <c r="M20" i="6"/>
  <c r="AC20" i="6"/>
  <c r="Y14" i="6"/>
  <c r="M18" i="6"/>
  <c r="Y22" i="5"/>
  <c r="U22" i="5"/>
  <c r="AK10" i="5"/>
  <c r="U15" i="5"/>
  <c r="M10" i="5"/>
  <c r="AC10" i="5"/>
  <c r="U30" i="5"/>
  <c r="Y30" i="5"/>
  <c r="AK36" i="5"/>
  <c r="AK22" i="5"/>
  <c r="M37" i="5"/>
  <c r="AC37" i="5"/>
  <c r="Q36" i="5"/>
  <c r="M36" i="5"/>
  <c r="AC36" i="5"/>
  <c r="AC15" i="5"/>
  <c r="Q15" i="5"/>
  <c r="AK37" i="5"/>
  <c r="Y13" i="5"/>
  <c r="Y12" i="5"/>
  <c r="Y31" i="5"/>
  <c r="M23" i="5"/>
  <c r="M32" i="5"/>
  <c r="M12" i="5"/>
  <c r="AC12" i="5"/>
  <c r="U17" i="5"/>
  <c r="M21" i="5"/>
  <c r="AC21" i="5"/>
  <c r="U26" i="5"/>
  <c r="M31" i="5"/>
  <c r="AC31" i="5"/>
  <c r="U35" i="5"/>
  <c r="M13" i="5"/>
  <c r="M11" i="5"/>
  <c r="AC11" i="5"/>
  <c r="U16" i="5"/>
  <c r="M20" i="5"/>
  <c r="AC20" i="5"/>
  <c r="U25" i="5"/>
  <c r="M29" i="5"/>
  <c r="AC29" i="5"/>
  <c r="U34" i="5"/>
  <c r="U36" i="5"/>
  <c r="U37" i="5"/>
  <c r="Y23" i="5"/>
  <c r="M9" i="5"/>
  <c r="AC9" i="5"/>
  <c r="U14" i="5"/>
  <c r="M19" i="5"/>
  <c r="AC19" i="5"/>
  <c r="U24" i="5"/>
  <c r="M28" i="5"/>
  <c r="AC28" i="5"/>
  <c r="U33" i="5"/>
  <c r="Y32" i="5"/>
  <c r="AC20" i="4"/>
  <c r="M20" i="4"/>
  <c r="Q20" i="4"/>
  <c r="M41" i="4"/>
  <c r="U41" i="4"/>
  <c r="Y41" i="4"/>
  <c r="AC48" i="4"/>
  <c r="Q48" i="4"/>
  <c r="M48" i="4"/>
  <c r="U20" i="4"/>
  <c r="AC11" i="4"/>
  <c r="M11" i="4"/>
  <c r="Q11" i="4"/>
  <c r="AK36" i="4"/>
  <c r="AC28" i="4"/>
  <c r="M28" i="4"/>
  <c r="Y11" i="4"/>
  <c r="U11" i="4"/>
  <c r="U28" i="4"/>
  <c r="Q36" i="4"/>
  <c r="M36" i="4"/>
  <c r="AC36" i="4"/>
  <c r="Q55" i="4"/>
  <c r="M55" i="4"/>
  <c r="AC55" i="4"/>
  <c r="Q54" i="4"/>
  <c r="AC54" i="4"/>
  <c r="M54" i="4"/>
  <c r="AK41" i="4"/>
  <c r="Y47" i="4"/>
  <c r="M10" i="4"/>
  <c r="AC19" i="4"/>
  <c r="M29" i="4"/>
  <c r="M38" i="4"/>
  <c r="M47" i="4"/>
  <c r="AC47" i="4"/>
  <c r="Y39" i="4"/>
  <c r="Y49" i="4"/>
  <c r="AC10" i="4"/>
  <c r="M19" i="4"/>
  <c r="AC29" i="4"/>
  <c r="AC38" i="4"/>
  <c r="M9" i="4"/>
  <c r="AC9" i="4"/>
  <c r="U14" i="4"/>
  <c r="M18" i="4"/>
  <c r="AC18" i="4"/>
  <c r="U23" i="4"/>
  <c r="M27" i="4"/>
  <c r="AC27" i="4"/>
  <c r="U32" i="4"/>
  <c r="M37" i="4"/>
  <c r="AC37" i="4"/>
  <c r="AC41" i="4"/>
  <c r="U42" i="4"/>
  <c r="M46" i="4"/>
  <c r="AC46" i="4"/>
  <c r="U51" i="4"/>
  <c r="Y21" i="4"/>
  <c r="Y30" i="4"/>
  <c r="Y10" i="4"/>
  <c r="Y29" i="4"/>
  <c r="Y38" i="4"/>
  <c r="U13" i="4"/>
  <c r="M17" i="4"/>
  <c r="AC17" i="4"/>
  <c r="U22" i="4"/>
  <c r="M26" i="4"/>
  <c r="AC26" i="4"/>
  <c r="U31" i="4"/>
  <c r="M35" i="4"/>
  <c r="AC35" i="4"/>
  <c r="U40" i="4"/>
  <c r="M45" i="4"/>
  <c r="AC45" i="4"/>
  <c r="U50" i="4"/>
  <c r="Y19" i="4"/>
  <c r="U12" i="4"/>
  <c r="M16" i="4"/>
  <c r="M25" i="4"/>
  <c r="M34" i="4"/>
  <c r="M44" i="4"/>
  <c r="M53" i="4"/>
  <c r="Q28" i="3"/>
  <c r="Y28" i="3"/>
  <c r="U28" i="3"/>
  <c r="Y13" i="3"/>
  <c r="U19" i="3"/>
  <c r="Y21" i="3"/>
  <c r="U27" i="3"/>
  <c r="M28" i="3"/>
  <c r="AC21" i="3"/>
  <c r="M12" i="3"/>
  <c r="AC12" i="3"/>
  <c r="M20" i="3"/>
  <c r="AC20" i="3"/>
  <c r="Y14" i="3"/>
  <c r="M11" i="3"/>
  <c r="AC11" i="3"/>
  <c r="Q13" i="3"/>
  <c r="M19" i="3"/>
  <c r="AC19" i="3"/>
  <c r="Q21" i="3"/>
  <c r="U23" i="3"/>
  <c r="M27" i="3"/>
  <c r="AC27" i="3"/>
  <c r="M13" i="3"/>
  <c r="M10" i="3"/>
  <c r="M18" i="3"/>
  <c r="U22" i="3"/>
  <c r="M26" i="3"/>
  <c r="M9" i="3"/>
  <c r="M17" i="3"/>
  <c r="Y17" i="2"/>
  <c r="AK17" i="2"/>
  <c r="M17" i="2"/>
  <c r="Q17" i="2"/>
  <c r="Q10" i="2"/>
  <c r="Y14" i="2"/>
  <c r="Q9" i="2"/>
  <c r="U11" i="2"/>
  <c r="Y13" i="2"/>
  <c r="M11" i="2"/>
  <c r="AC11" i="2"/>
  <c r="U15" i="2"/>
  <c r="M10" i="2"/>
  <c r="M9" i="2"/>
  <c r="Q18" i="1"/>
  <c r="U18" i="1"/>
  <c r="Y18" i="1"/>
  <c r="Y15" i="1"/>
  <c r="U12" i="1"/>
  <c r="M16" i="1"/>
  <c r="M9" i="1"/>
  <c r="U11" i="1"/>
  <c r="M15" i="1"/>
  <c r="AC15" i="1"/>
  <c r="Y16" i="1"/>
  <c r="U10" i="1"/>
  <c r="M14" i="1"/>
  <c r="AC14" i="1"/>
  <c r="M11" i="1"/>
  <c r="Y48" i="4" l="1"/>
  <c r="M22" i="11"/>
  <c r="AK15" i="5"/>
  <c r="M30" i="12"/>
  <c r="U21" i="8"/>
  <c r="M22" i="5"/>
  <c r="AK21" i="8"/>
  <c r="U39" i="12"/>
  <c r="AC22" i="5"/>
  <c r="Q22" i="6"/>
  <c r="M18" i="1"/>
  <c r="M30" i="5"/>
  <c r="M22" i="6"/>
  <c r="U73" i="7"/>
  <c r="AC30" i="5"/>
  <c r="U41" i="8"/>
  <c r="U24" i="12"/>
  <c r="AK73" i="7"/>
  <c r="M74" i="7"/>
  <c r="M12" i="6"/>
  <c r="U61" i="7"/>
  <c r="Q13" i="10"/>
  <c r="Q12" i="6"/>
  <c r="M13" i="10"/>
  <c r="Q16" i="7"/>
  <c r="AC16" i="7"/>
  <c r="M16" i="7"/>
  <c r="Q54" i="7"/>
  <c r="AC54" i="7"/>
  <c r="M54" i="7"/>
  <c r="Y10" i="7"/>
  <c r="U10" i="7"/>
  <c r="Y48" i="7"/>
  <c r="U48" i="7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<sst xmlns="http://schemas.openxmlformats.org/spreadsheetml/2006/main" count="1719" uniqueCount="618">
  <si>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</si>
  <si>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1st Quarter Ended 30 September 2025</t>
  </si>
  <si>
    <t>Figures Finalised as at 2025/10/28</t>
  </si>
  <si>
    <t>Main appropriation</t>
  </si>
  <si>
    <t>Adjusted Budget</t>
  </si>
  <si>
    <t>First Quarter 2025/26</t>
  </si>
  <si>
    <t>Second Quarter 2025/26</t>
  </si>
  <si>
    <t>Third Quarter 2025/26</t>
  </si>
  <si>
    <t>Fourth Quarter 2025/26</t>
  </si>
  <si>
    <t>Year to date: 30 September 2025</t>
  </si>
  <si>
    <t>First Quarter 2024/25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</si>
  <si>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</si>
  <si>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</si>
  <si>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</si>
  <si>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</si>
  <si>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</si>
  <si>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</si>
  <si>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</si>
  <si>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</si>
  <si>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</si>
  <si>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Main app</t>
  </si>
  <si>
    <t>Q1 of 2024/25 to Q1 of 2025/26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</si>
  <si>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</si>
  <si>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</si>
  <si>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</si>
  <si>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</si>
  <si>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</si>
  <si>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</si>
  <si>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</si>
  <si>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</si>
  <si>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</si>
  <si>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</si>
  <si>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</si>
  <si>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</si>
  <si>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</si>
  <si>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</si>
  <si>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</si>
  <si>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</si>
  <si>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</si>
  <si>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</si>
  <si>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</si>
  <si>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</si>
  <si>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1st Quarter Ended 30 September 2025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</si>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</sst>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hidden="1" customWidth="1"/>
    <col min="17" max="17" width="11.7265625" hidden="1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23</v>
      </c>
    </row>
    <row r="2" spans="1:37" ht="15.75" customHeight="1" x14ac:dyDescent="0.3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24</v>
      </c>
      <c r="C9" s="32" t="s">
        <v>25</v>
      </c>
      <c r="D9" s="64">
        <v>54874201469</v>
      </c>
      <c r="E9" s="65">
        <v>10164897691</v>
      </c>
      <c r="F9" s="66">
        <f>$D9       +$E9</f>
        <v>65039099160</v>
      </c>
      <c r="G9" s="64">
        <v>55037979738</v>
      </c>
      <c r="H9" s="65">
        <v>10351977324</v>
      </c>
      <c r="I9" s="67">
        <f>$G9       +$H9</f>
        <v>65389957062</v>
      </c>
      <c r="J9" s="64">
        <v>18941551727</v>
      </c>
      <c r="K9" s="65">
        <v>1629446859</v>
      </c>
      <c r="L9" s="65">
        <f>$J9       +$K9</f>
        <v>20570998586</v>
      </c>
      <c r="M9" s="90">
        <f>IF(($F9       =0),0,($L9       /$F9       ))</f>
        <v>0.31628664682753582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18941551727</v>
      </c>
      <c r="AA9" s="65">
        <v>1629446859</v>
      </c>
      <c r="AB9" s="65">
        <f>$Z9       +$AA9</f>
        <v>20570998586</v>
      </c>
      <c r="AC9" s="90">
        <f>IF(($F9       =0),0,($AB9       /$F9       ))</f>
        <v>0.31628664682753582</v>
      </c>
      <c r="AD9" s="64">
        <v>18131537578</v>
      </c>
      <c r="AE9" s="65">
        <v>1233229895</v>
      </c>
      <c r="AF9" s="65">
        <f>$AD9       +$AE9</f>
        <v>19364767473</v>
      </c>
      <c r="AG9" s="65">
        <v>61570637661</v>
      </c>
      <c r="AH9" s="65">
        <v>62779390400</v>
      </c>
      <c r="AI9" s="65">
        <v>19364767473</v>
      </c>
      <c r="AJ9" s="90">
        <f>IF(($AG9       =0),0,($AI9       /$AG9       ))</f>
        <v>0.31451302452997021</v>
      </c>
      <c r="AK9" s="90">
        <f>IF(($AF9       =0),0,(($L9       /$AF9       )-1))</f>
        <v>6.2289986940552211E-2</v>
      </c>
    </row>
    <row r="10" spans="1:37" s="7" customFormat="1" ht="13" x14ac:dyDescent="0.3">
      <c r="A10" s="23" t="s">
        <v>23</v>
      </c>
      <c r="B10" s="31" t="s">
        <v>26</v>
      </c>
      <c r="C10" s="32" t="s">
        <v>27</v>
      </c>
      <c r="D10" s="64">
        <v>30631569933</v>
      </c>
      <c r="E10" s="65">
        <v>3343027787</v>
      </c>
      <c r="F10" s="67">
        <f t="shared" ref="F10:F18" si="0">$D10      +$E10</f>
        <v>33974597720</v>
      </c>
      <c r="G10" s="64">
        <v>30631569933</v>
      </c>
      <c r="H10" s="65">
        <v>3343027787</v>
      </c>
      <c r="I10" s="67">
        <f t="shared" ref="I10:I18" si="1">$G10      +$H10</f>
        <v>33974597720</v>
      </c>
      <c r="J10" s="64">
        <v>7909625265</v>
      </c>
      <c r="K10" s="65">
        <v>-1255259046</v>
      </c>
      <c r="L10" s="65">
        <f t="shared" ref="L10:L18" si="2">$J10      +$K10</f>
        <v>6654366219</v>
      </c>
      <c r="M10" s="90">
        <f t="shared" ref="M10:M18" si="3">IF(($F10      =0),0,($L10      /$F10      ))</f>
        <v>0.19586298780758601</v>
      </c>
      <c r="N10" s="100">
        <v>0</v>
      </c>
      <c r="O10" s="101">
        <v>0</v>
      </c>
      <c r="P10" s="102">
        <f t="shared" ref="P10:P18" si="4">$N10      +$O10</f>
        <v>0</v>
      </c>
      <c r="Q10" s="90">
        <f t="shared" ref="Q10:Q18" si="5">IF(($F10      =0),0,($P10      /$F10      ))</f>
        <v>0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v>7909625265</v>
      </c>
      <c r="AA10" s="65">
        <v>-1255259046</v>
      </c>
      <c r="AB10" s="65">
        <f t="shared" ref="AB10:AB18" si="10">$Z10      +$AA10</f>
        <v>6654366219</v>
      </c>
      <c r="AC10" s="90">
        <f t="shared" ref="AC10:AC18" si="11">IF(($F10      =0),0,($AB10      /$F10      ))</f>
        <v>0.19586298780758601</v>
      </c>
      <c r="AD10" s="64">
        <v>7261167631</v>
      </c>
      <c r="AE10" s="65">
        <v>357491524</v>
      </c>
      <c r="AF10" s="65">
        <f t="shared" ref="AF10:AF18" si="12">$AD10      +$AE10</f>
        <v>7618659155</v>
      </c>
      <c r="AG10" s="65">
        <v>30800280852</v>
      </c>
      <c r="AH10" s="65">
        <v>30956378884</v>
      </c>
      <c r="AI10" s="65">
        <v>7618659155</v>
      </c>
      <c r="AJ10" s="90">
        <f t="shared" ref="AJ10:AJ18" si="13">IF(($AG10      =0),0,($AI10      /$AG10      ))</f>
        <v>0.2473568079333045</v>
      </c>
      <c r="AK10" s="90">
        <f t="shared" ref="AK10:AK18" si="14">IF(($AF10      =0),0,(($L10      /$AF10      )-1))</f>
        <v>-0.12656990113111311</v>
      </c>
    </row>
    <row r="11" spans="1:37" s="7" customFormat="1" ht="13" x14ac:dyDescent="0.3">
      <c r="A11" s="23" t="s">
        <v>23</v>
      </c>
      <c r="B11" s="31" t="s">
        <v>28</v>
      </c>
      <c r="C11" s="32" t="s">
        <v>29</v>
      </c>
      <c r="D11" s="64">
        <v>229088622014</v>
      </c>
      <c r="E11" s="65">
        <v>16035618387</v>
      </c>
      <c r="F11" s="67">
        <f t="shared" si="0"/>
        <v>245124240401</v>
      </c>
      <c r="G11" s="64">
        <v>229088622014</v>
      </c>
      <c r="H11" s="65">
        <v>16136274387</v>
      </c>
      <c r="I11" s="67">
        <f t="shared" si="1"/>
        <v>245224896401</v>
      </c>
      <c r="J11" s="64">
        <v>63946141455</v>
      </c>
      <c r="K11" s="65">
        <v>1519402522</v>
      </c>
      <c r="L11" s="65">
        <f t="shared" si="2"/>
        <v>65465543977</v>
      </c>
      <c r="M11" s="90">
        <f t="shared" si="3"/>
        <v>0.26707086932693636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63946141455</v>
      </c>
      <c r="AA11" s="65">
        <v>1519402522</v>
      </c>
      <c r="AB11" s="65">
        <f t="shared" si="10"/>
        <v>65465543977</v>
      </c>
      <c r="AC11" s="90">
        <f t="shared" si="11"/>
        <v>0.26707086932693636</v>
      </c>
      <c r="AD11" s="64">
        <v>57017967040</v>
      </c>
      <c r="AE11" s="65">
        <v>1115029118</v>
      </c>
      <c r="AF11" s="65">
        <f t="shared" si="12"/>
        <v>58132996158</v>
      </c>
      <c r="AG11" s="65">
        <v>221829671160</v>
      </c>
      <c r="AH11" s="65">
        <v>223849050089</v>
      </c>
      <c r="AI11" s="65">
        <v>58132996158</v>
      </c>
      <c r="AJ11" s="90">
        <f t="shared" si="13"/>
        <v>0.26206140889092411</v>
      </c>
      <c r="AK11" s="90">
        <f t="shared" si="14"/>
        <v>0.12613400828456922</v>
      </c>
    </row>
    <row r="12" spans="1:37" s="7" customFormat="1" ht="13" x14ac:dyDescent="0.3">
      <c r="A12" s="23" t="s">
        <v>23</v>
      </c>
      <c r="B12" s="31" t="s">
        <v>30</v>
      </c>
      <c r="C12" s="32" t="s">
        <v>31</v>
      </c>
      <c r="D12" s="64">
        <v>107159565769</v>
      </c>
      <c r="E12" s="65">
        <v>14446750543</v>
      </c>
      <c r="F12" s="67">
        <f t="shared" si="0"/>
        <v>121606316312</v>
      </c>
      <c r="G12" s="64">
        <v>107159565769</v>
      </c>
      <c r="H12" s="65">
        <v>14450604228</v>
      </c>
      <c r="I12" s="67">
        <f t="shared" si="1"/>
        <v>121610169997</v>
      </c>
      <c r="J12" s="64">
        <v>30944447945</v>
      </c>
      <c r="K12" s="65">
        <v>-1707275399</v>
      </c>
      <c r="L12" s="65">
        <f t="shared" si="2"/>
        <v>29237172546</v>
      </c>
      <c r="M12" s="90">
        <f t="shared" si="3"/>
        <v>0.24042478575691303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30944447945</v>
      </c>
      <c r="AA12" s="65">
        <v>-1707275399</v>
      </c>
      <c r="AB12" s="65">
        <f t="shared" si="10"/>
        <v>29237172546</v>
      </c>
      <c r="AC12" s="90">
        <f t="shared" si="11"/>
        <v>0.24042478575691303</v>
      </c>
      <c r="AD12" s="64">
        <v>29037368891</v>
      </c>
      <c r="AE12" s="65">
        <v>1893051160</v>
      </c>
      <c r="AF12" s="65">
        <f t="shared" si="12"/>
        <v>30930420051</v>
      </c>
      <c r="AG12" s="65">
        <v>115072305830</v>
      </c>
      <c r="AH12" s="65">
        <v>116502723090</v>
      </c>
      <c r="AI12" s="65">
        <v>30930420051</v>
      </c>
      <c r="AJ12" s="90">
        <f t="shared" si="13"/>
        <v>0.26879117288824039</v>
      </c>
      <c r="AK12" s="90">
        <f t="shared" si="14"/>
        <v>-5.4743760421231524E-2</v>
      </c>
    </row>
    <row r="13" spans="1:37" s="7" customFormat="1" ht="13" x14ac:dyDescent="0.3">
      <c r="A13" s="23" t="s">
        <v>23</v>
      </c>
      <c r="B13" s="31" t="s">
        <v>32</v>
      </c>
      <c r="C13" s="32" t="s">
        <v>33</v>
      </c>
      <c r="D13" s="64">
        <v>30719892685</v>
      </c>
      <c r="E13" s="65">
        <v>6735523895</v>
      </c>
      <c r="F13" s="67">
        <f t="shared" si="0"/>
        <v>37455416580</v>
      </c>
      <c r="G13" s="64">
        <v>30719892685</v>
      </c>
      <c r="H13" s="65">
        <v>6744219547</v>
      </c>
      <c r="I13" s="67">
        <f t="shared" si="1"/>
        <v>37464112232</v>
      </c>
      <c r="J13" s="64">
        <v>9416194335</v>
      </c>
      <c r="K13" s="65">
        <v>1426243615</v>
      </c>
      <c r="L13" s="65">
        <f t="shared" si="2"/>
        <v>10842437950</v>
      </c>
      <c r="M13" s="90">
        <f t="shared" si="3"/>
        <v>0.28947583393824849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9416194335</v>
      </c>
      <c r="AA13" s="65">
        <v>1426243615</v>
      </c>
      <c r="AB13" s="65">
        <f t="shared" si="10"/>
        <v>10842437950</v>
      </c>
      <c r="AC13" s="90">
        <f t="shared" si="11"/>
        <v>0.28947583393824849</v>
      </c>
      <c r="AD13" s="64">
        <v>8764013111</v>
      </c>
      <c r="AE13" s="65">
        <v>1146127297</v>
      </c>
      <c r="AF13" s="65">
        <f t="shared" si="12"/>
        <v>9910140408</v>
      </c>
      <c r="AG13" s="65">
        <v>34746884945</v>
      </c>
      <c r="AH13" s="65">
        <v>36160001665</v>
      </c>
      <c r="AI13" s="65">
        <v>9910140408</v>
      </c>
      <c r="AJ13" s="90">
        <f t="shared" si="13"/>
        <v>0.28520946334287289</v>
      </c>
      <c r="AK13" s="90">
        <f t="shared" si="14"/>
        <v>9.4075109293850101E-2</v>
      </c>
    </row>
    <row r="14" spans="1:37" s="7" customFormat="1" ht="13" x14ac:dyDescent="0.3">
      <c r="A14" s="23" t="s">
        <v>23</v>
      </c>
      <c r="B14" s="31" t="s">
        <v>34</v>
      </c>
      <c r="C14" s="32" t="s">
        <v>35</v>
      </c>
      <c r="D14" s="64">
        <v>32050301537</v>
      </c>
      <c r="E14" s="65">
        <v>4008414064</v>
      </c>
      <c r="F14" s="67">
        <f t="shared" si="0"/>
        <v>36058715601</v>
      </c>
      <c r="G14" s="64">
        <v>32050301537</v>
      </c>
      <c r="H14" s="65">
        <v>4015208505</v>
      </c>
      <c r="I14" s="67">
        <f t="shared" si="1"/>
        <v>36065510042</v>
      </c>
      <c r="J14" s="64">
        <v>9203505796</v>
      </c>
      <c r="K14" s="65">
        <v>689929504</v>
      </c>
      <c r="L14" s="65">
        <f t="shared" si="2"/>
        <v>9893435300</v>
      </c>
      <c r="M14" s="90">
        <f t="shared" si="3"/>
        <v>0.27437015254435826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9203505796</v>
      </c>
      <c r="AA14" s="65">
        <v>689929504</v>
      </c>
      <c r="AB14" s="65">
        <f t="shared" si="10"/>
        <v>9893435300</v>
      </c>
      <c r="AC14" s="90">
        <f t="shared" si="11"/>
        <v>0.27437015254435826</v>
      </c>
      <c r="AD14" s="64">
        <v>7642272623</v>
      </c>
      <c r="AE14" s="65">
        <v>672180441</v>
      </c>
      <c r="AF14" s="65">
        <f t="shared" si="12"/>
        <v>8314453064</v>
      </c>
      <c r="AG14" s="65">
        <v>33030613101</v>
      </c>
      <c r="AH14" s="65">
        <v>35489149846</v>
      </c>
      <c r="AI14" s="65">
        <v>8314453064</v>
      </c>
      <c r="AJ14" s="90">
        <f t="shared" si="13"/>
        <v>0.25171961048910352</v>
      </c>
      <c r="AK14" s="90">
        <f t="shared" si="14"/>
        <v>0.1899081303178789</v>
      </c>
    </row>
    <row r="15" spans="1:37" s="7" customFormat="1" ht="13" x14ac:dyDescent="0.3">
      <c r="A15" s="23" t="s">
        <v>23</v>
      </c>
      <c r="B15" s="31" t="s">
        <v>36</v>
      </c>
      <c r="C15" s="32" t="s">
        <v>37</v>
      </c>
      <c r="D15" s="64">
        <v>27358564399</v>
      </c>
      <c r="E15" s="65">
        <v>3551494236</v>
      </c>
      <c r="F15" s="67">
        <f t="shared" si="0"/>
        <v>30910058635</v>
      </c>
      <c r="G15" s="64">
        <v>27358564399</v>
      </c>
      <c r="H15" s="65">
        <v>3566494236</v>
      </c>
      <c r="I15" s="67">
        <f t="shared" si="1"/>
        <v>30925058635</v>
      </c>
      <c r="J15" s="64">
        <v>7736172397</v>
      </c>
      <c r="K15" s="65">
        <v>689837395</v>
      </c>
      <c r="L15" s="65">
        <f t="shared" si="2"/>
        <v>8426009792</v>
      </c>
      <c r="M15" s="90">
        <f t="shared" si="3"/>
        <v>0.27259766445279665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7736172397</v>
      </c>
      <c r="AA15" s="65">
        <v>689837395</v>
      </c>
      <c r="AB15" s="65">
        <f t="shared" si="10"/>
        <v>8426009792</v>
      </c>
      <c r="AC15" s="90">
        <f t="shared" si="11"/>
        <v>0.27259766445279665</v>
      </c>
      <c r="AD15" s="64">
        <v>7535696289</v>
      </c>
      <c r="AE15" s="65">
        <v>363892204</v>
      </c>
      <c r="AF15" s="65">
        <f t="shared" si="12"/>
        <v>7899588493</v>
      </c>
      <c r="AG15" s="65">
        <v>31062886668</v>
      </c>
      <c r="AH15" s="65">
        <v>30765934872</v>
      </c>
      <c r="AI15" s="65">
        <v>7899588493</v>
      </c>
      <c r="AJ15" s="90">
        <f t="shared" si="13"/>
        <v>0.25430954236258746</v>
      </c>
      <c r="AK15" s="90">
        <f t="shared" si="14"/>
        <v>6.6639078664220808E-2</v>
      </c>
    </row>
    <row r="16" spans="1:37" s="7" customFormat="1" ht="13" x14ac:dyDescent="0.3">
      <c r="A16" s="23" t="s">
        <v>23</v>
      </c>
      <c r="B16" s="31" t="s">
        <v>38</v>
      </c>
      <c r="C16" s="32" t="s">
        <v>39</v>
      </c>
      <c r="D16" s="64">
        <v>11806812406</v>
      </c>
      <c r="E16" s="65">
        <v>2013454497</v>
      </c>
      <c r="F16" s="67">
        <f t="shared" si="0"/>
        <v>13820266903</v>
      </c>
      <c r="G16" s="64">
        <v>11806812406</v>
      </c>
      <c r="H16" s="65">
        <v>2013454497</v>
      </c>
      <c r="I16" s="67">
        <f t="shared" si="1"/>
        <v>13820266903</v>
      </c>
      <c r="J16" s="64">
        <v>2980103155</v>
      </c>
      <c r="K16" s="65">
        <v>-34503961</v>
      </c>
      <c r="L16" s="65">
        <f t="shared" si="2"/>
        <v>2945599194</v>
      </c>
      <c r="M16" s="90">
        <f t="shared" si="3"/>
        <v>0.21313620168656738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2980103155</v>
      </c>
      <c r="AA16" s="65">
        <v>-34503961</v>
      </c>
      <c r="AB16" s="65">
        <f t="shared" si="10"/>
        <v>2945599194</v>
      </c>
      <c r="AC16" s="90">
        <f t="shared" si="11"/>
        <v>0.21313620168656738</v>
      </c>
      <c r="AD16" s="64">
        <v>2659911753</v>
      </c>
      <c r="AE16" s="65">
        <v>224675711</v>
      </c>
      <c r="AF16" s="65">
        <f t="shared" si="12"/>
        <v>2884587464</v>
      </c>
      <c r="AG16" s="65">
        <v>12198017538</v>
      </c>
      <c r="AH16" s="65">
        <v>13207833761</v>
      </c>
      <c r="AI16" s="65">
        <v>2884587464</v>
      </c>
      <c r="AJ16" s="90">
        <f t="shared" si="13"/>
        <v>0.23648002267694396</v>
      </c>
      <c r="AK16" s="90">
        <f t="shared" si="14"/>
        <v>2.1150937789695679E-2</v>
      </c>
    </row>
    <row r="17" spans="1:37" s="7" customFormat="1" ht="13" x14ac:dyDescent="0.3">
      <c r="A17" s="23" t="s">
        <v>23</v>
      </c>
      <c r="B17" s="33" t="s">
        <v>40</v>
      </c>
      <c r="C17" s="32" t="s">
        <v>41</v>
      </c>
      <c r="D17" s="64">
        <v>104186848271</v>
      </c>
      <c r="E17" s="65">
        <v>18392897447</v>
      </c>
      <c r="F17" s="67">
        <f t="shared" si="0"/>
        <v>122579745718</v>
      </c>
      <c r="G17" s="64">
        <v>104367926726</v>
      </c>
      <c r="H17" s="65">
        <v>19444493717</v>
      </c>
      <c r="I17" s="67">
        <f t="shared" si="1"/>
        <v>123812420443</v>
      </c>
      <c r="J17" s="64">
        <v>27371717679</v>
      </c>
      <c r="K17" s="65">
        <v>2444791691</v>
      </c>
      <c r="L17" s="65">
        <f t="shared" si="2"/>
        <v>29816509370</v>
      </c>
      <c r="M17" s="90">
        <f t="shared" si="3"/>
        <v>0.24324172966220836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27371717679</v>
      </c>
      <c r="AA17" s="65">
        <v>2444791691</v>
      </c>
      <c r="AB17" s="65">
        <f t="shared" si="10"/>
        <v>29816509370</v>
      </c>
      <c r="AC17" s="90">
        <f t="shared" si="11"/>
        <v>0.24324172966220836</v>
      </c>
      <c r="AD17" s="64">
        <v>25369625533</v>
      </c>
      <c r="AE17" s="65">
        <v>1895550100</v>
      </c>
      <c r="AF17" s="65">
        <f t="shared" si="12"/>
        <v>27265175633</v>
      </c>
      <c r="AG17" s="65">
        <v>111961273834</v>
      </c>
      <c r="AH17" s="65">
        <v>113789978163</v>
      </c>
      <c r="AI17" s="65">
        <v>27265175633</v>
      </c>
      <c r="AJ17" s="90">
        <f t="shared" si="13"/>
        <v>0.24352327103231125</v>
      </c>
      <c r="AK17" s="90">
        <f t="shared" si="14"/>
        <v>9.3574813943689827E-2</v>
      </c>
    </row>
    <row r="18" spans="1:37" s="7" customFormat="1" ht="13" x14ac:dyDescent="0.3">
      <c r="A18" s="34" t="s">
        <v>0</v>
      </c>
      <c r="B18" s="35" t="s">
        <v>616</v>
      </c>
      <c r="C18" s="34" t="s">
        <v>0</v>
      </c>
      <c r="D18" s="68">
        <f>SUM(D9:D17)</f>
        <v>627876378483</v>
      </c>
      <c r="E18" s="69">
        <f>SUM(E9:E17)</f>
        <v>78692078547</v>
      </c>
      <c r="F18" s="70">
        <f t="shared" si="0"/>
        <v>706568457030</v>
      </c>
      <c r="G18" s="68">
        <f>SUM(G9:G17)</f>
        <v>628221235207</v>
      </c>
      <c r="H18" s="69">
        <f>SUM(H9:H17)</f>
        <v>80065754228</v>
      </c>
      <c r="I18" s="70">
        <f t="shared" si="1"/>
        <v>708286989435</v>
      </c>
      <c r="J18" s="68">
        <f>SUM(J9:J17)</f>
        <v>178449459754</v>
      </c>
      <c r="K18" s="69">
        <f>SUM(K9:K17)</f>
        <v>5402613180</v>
      </c>
      <c r="L18" s="69">
        <f t="shared" si="2"/>
        <v>183852072934</v>
      </c>
      <c r="M18" s="91">
        <f t="shared" si="3"/>
        <v>0.26020418984850591</v>
      </c>
      <c r="N18" s="103">
        <f>SUM(N9:N17)</f>
        <v>0</v>
      </c>
      <c r="O18" s="104">
        <f>SUM(O9:O17)</f>
        <v>0</v>
      </c>
      <c r="P18" s="105">
        <f t="shared" si="4"/>
        <v>0</v>
      </c>
      <c r="Q18" s="91">
        <f t="shared" si="5"/>
        <v>0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v>178449459754</v>
      </c>
      <c r="AA18" s="69">
        <v>5402613180</v>
      </c>
      <c r="AB18" s="69">
        <f t="shared" si="10"/>
        <v>183852072934</v>
      </c>
      <c r="AC18" s="91">
        <f t="shared" si="11"/>
        <v>0.26020418984850591</v>
      </c>
      <c r="AD18" s="68">
        <f>SUM(AD9:AD17)</f>
        <v>163419560449</v>
      </c>
      <c r="AE18" s="69">
        <f>SUM(AE9:AE17)</f>
        <v>8901227450</v>
      </c>
      <c r="AF18" s="69">
        <f t="shared" si="12"/>
        <v>172320787899</v>
      </c>
      <c r="AG18" s="69">
        <f>SUM(AG9:AG17)</f>
        <v>652272571589</v>
      </c>
      <c r="AH18" s="69">
        <f>SUM(AH9:AH17)</f>
        <v>663500440770</v>
      </c>
      <c r="AI18" s="69">
        <f>SUM(AI9:AI17)</f>
        <v>172320787899</v>
      </c>
      <c r="AJ18" s="91">
        <f t="shared" si="13"/>
        <v>0.2641852431096553</v>
      </c>
      <c r="AK18" s="91">
        <f t="shared" si="14"/>
        <v>6.6917550549726368E-2</v>
      </c>
    </row>
    <row r="19" spans="1:37" s="7" customFormat="1" ht="12.75" customHeight="1" x14ac:dyDescent="0.3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ht="13" x14ac:dyDescent="0.3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451</v>
      </c>
      <c r="C9" s="57" t="s">
        <v>452</v>
      </c>
      <c r="D9" s="77">
        <v>347475357</v>
      </c>
      <c r="E9" s="78">
        <v>160220928</v>
      </c>
      <c r="F9" s="79">
        <f>$D9       +$E9</f>
        <v>507696285</v>
      </c>
      <c r="G9" s="77">
        <v>347475357</v>
      </c>
      <c r="H9" s="78">
        <v>160220928</v>
      </c>
      <c r="I9" s="79">
        <f>$G9       +$H9</f>
        <v>507696285</v>
      </c>
      <c r="J9" s="77">
        <v>100009162</v>
      </c>
      <c r="K9" s="78">
        <v>23595010</v>
      </c>
      <c r="L9" s="78">
        <f>$J9       +$K9</f>
        <v>123604172</v>
      </c>
      <c r="M9" s="95">
        <f>IF(($F9       =0),0,($L9       /$F9       ))</f>
        <v>0.2434608557358264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100009162</v>
      </c>
      <c r="AA9" s="78">
        <v>23595010</v>
      </c>
      <c r="AB9" s="78">
        <f>$Z9       +$AA9</f>
        <v>123604172</v>
      </c>
      <c r="AC9" s="95">
        <f>IF(($F9       =0),0,($AB9       /$F9       ))</f>
        <v>0.2434608557358264</v>
      </c>
      <c r="AD9" s="77">
        <v>101913081</v>
      </c>
      <c r="AE9" s="78">
        <v>19321655</v>
      </c>
      <c r="AF9" s="78">
        <f>$AD9       +$AE9</f>
        <v>121234736</v>
      </c>
      <c r="AG9" s="78">
        <v>477092155</v>
      </c>
      <c r="AH9" s="78">
        <v>487711947</v>
      </c>
      <c r="AI9" s="79">
        <v>121234736</v>
      </c>
      <c r="AJ9" s="114">
        <f>IF(($AG9       =0),0,($AI9       /$AG9       ))</f>
        <v>0.25411177846762123</v>
      </c>
      <c r="AK9" s="115">
        <f>IF(($AF9       =0),0,(($L9       /$AF9       )-1))</f>
        <v>1.9544200599405759E-2</v>
      </c>
    </row>
    <row r="10" spans="1:37" ht="13" x14ac:dyDescent="0.3">
      <c r="A10" s="55" t="s">
        <v>101</v>
      </c>
      <c r="B10" s="56" t="s">
        <v>453</v>
      </c>
      <c r="C10" s="57" t="s">
        <v>454</v>
      </c>
      <c r="D10" s="77">
        <v>721759764</v>
      </c>
      <c r="E10" s="78">
        <v>134586828</v>
      </c>
      <c r="F10" s="79">
        <f t="shared" ref="F10:F45" si="0">$D10      +$E10</f>
        <v>856346592</v>
      </c>
      <c r="G10" s="77">
        <v>721759764</v>
      </c>
      <c r="H10" s="78">
        <v>134586828</v>
      </c>
      <c r="I10" s="79">
        <f t="shared" ref="I10:I45" si="1">$G10      +$H10</f>
        <v>856346592</v>
      </c>
      <c r="J10" s="77">
        <v>212193038</v>
      </c>
      <c r="K10" s="78">
        <v>38241784</v>
      </c>
      <c r="L10" s="78">
        <f t="shared" ref="L10:L45" si="2">$J10      +$K10</f>
        <v>250434822</v>
      </c>
      <c r="M10" s="95">
        <f t="shared" ref="M10:M45" si="3">IF(($F10      =0),0,($L10      /$F10      ))</f>
        <v>0.29244563397526779</v>
      </c>
      <c r="N10" s="77">
        <v>0</v>
      </c>
      <c r="O10" s="78">
        <v>0</v>
      </c>
      <c r="P10" s="78">
        <f t="shared" ref="P10:P45" si="4">$N10      +$O10</f>
        <v>0</v>
      </c>
      <c r="Q10" s="95">
        <f t="shared" ref="Q10:Q45" si="5">IF(($F10      =0),0,($P10      /$F10      ))</f>
        <v>0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v>212193038</v>
      </c>
      <c r="AA10" s="78">
        <v>38241784</v>
      </c>
      <c r="AB10" s="78">
        <f t="shared" ref="AB10:AB45" si="10">$Z10      +$AA10</f>
        <v>250434822</v>
      </c>
      <c r="AC10" s="95">
        <f t="shared" ref="AC10:AC45" si="11">IF(($F10      =0),0,($AB10      /$F10      ))</f>
        <v>0.29244563397526779</v>
      </c>
      <c r="AD10" s="77">
        <v>205893758</v>
      </c>
      <c r="AE10" s="78">
        <v>22943703</v>
      </c>
      <c r="AF10" s="78">
        <f t="shared" ref="AF10:AF45" si="12">$AD10      +$AE10</f>
        <v>228837461</v>
      </c>
      <c r="AG10" s="78">
        <v>794105789</v>
      </c>
      <c r="AH10" s="78">
        <v>868130101</v>
      </c>
      <c r="AI10" s="79">
        <v>228837461</v>
      </c>
      <c r="AJ10" s="114">
        <f t="shared" ref="AJ10:AJ45" si="13">IF(($AG10      =0),0,($AI10      /$AG10      ))</f>
        <v>0.28816999469071997</v>
      </c>
      <c r="AK10" s="115">
        <f t="shared" ref="AK10:AK45" si="14">IF(($AF10      =0),0,(($L10      /$AF10      )-1))</f>
        <v>9.437860788011454E-2</v>
      </c>
    </row>
    <row r="11" spans="1:37" ht="13" x14ac:dyDescent="0.3">
      <c r="A11" s="55" t="s">
        <v>101</v>
      </c>
      <c r="B11" s="56" t="s">
        <v>455</v>
      </c>
      <c r="C11" s="57" t="s">
        <v>456</v>
      </c>
      <c r="D11" s="77">
        <v>814694328</v>
      </c>
      <c r="E11" s="78">
        <v>76481914</v>
      </c>
      <c r="F11" s="79">
        <f t="shared" si="0"/>
        <v>891176242</v>
      </c>
      <c r="G11" s="77">
        <v>814694328</v>
      </c>
      <c r="H11" s="78">
        <v>76481914</v>
      </c>
      <c r="I11" s="79">
        <f t="shared" si="1"/>
        <v>891176242</v>
      </c>
      <c r="J11" s="77">
        <v>171796028</v>
      </c>
      <c r="K11" s="78">
        <v>17789547</v>
      </c>
      <c r="L11" s="78">
        <f t="shared" si="2"/>
        <v>189585575</v>
      </c>
      <c r="M11" s="95">
        <f t="shared" si="3"/>
        <v>0.212736343346101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171796028</v>
      </c>
      <c r="AA11" s="78">
        <v>17789547</v>
      </c>
      <c r="AB11" s="78">
        <f t="shared" si="10"/>
        <v>189585575</v>
      </c>
      <c r="AC11" s="95">
        <f t="shared" si="11"/>
        <v>0.212736343346101</v>
      </c>
      <c r="AD11" s="77">
        <v>192188831</v>
      </c>
      <c r="AE11" s="78">
        <v>12105470</v>
      </c>
      <c r="AF11" s="78">
        <f t="shared" si="12"/>
        <v>204294301</v>
      </c>
      <c r="AG11" s="78">
        <v>858069187</v>
      </c>
      <c r="AH11" s="78">
        <v>867419305</v>
      </c>
      <c r="AI11" s="79">
        <v>204294301</v>
      </c>
      <c r="AJ11" s="114">
        <f t="shared" si="13"/>
        <v>0.23808604725017354</v>
      </c>
      <c r="AK11" s="115">
        <f t="shared" si="14"/>
        <v>-7.1997730372322044E-2</v>
      </c>
    </row>
    <row r="12" spans="1:37" ht="13" x14ac:dyDescent="0.3">
      <c r="A12" s="55" t="s">
        <v>116</v>
      </c>
      <c r="B12" s="56" t="s">
        <v>457</v>
      </c>
      <c r="C12" s="57" t="s">
        <v>458</v>
      </c>
      <c r="D12" s="77">
        <v>127355461</v>
      </c>
      <c r="E12" s="78">
        <v>680000</v>
      </c>
      <c r="F12" s="79">
        <f t="shared" si="0"/>
        <v>128035461</v>
      </c>
      <c r="G12" s="77">
        <v>127355461</v>
      </c>
      <c r="H12" s="78">
        <v>680000</v>
      </c>
      <c r="I12" s="79">
        <f t="shared" si="1"/>
        <v>128035461</v>
      </c>
      <c r="J12" s="77">
        <v>49558226</v>
      </c>
      <c r="K12" s="78">
        <v>228035</v>
      </c>
      <c r="L12" s="78">
        <f t="shared" si="2"/>
        <v>49786261</v>
      </c>
      <c r="M12" s="95">
        <f t="shared" si="3"/>
        <v>0.38884743813278416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49558226</v>
      </c>
      <c r="AA12" s="78">
        <v>228035</v>
      </c>
      <c r="AB12" s="78">
        <f t="shared" si="10"/>
        <v>49786261</v>
      </c>
      <c r="AC12" s="95">
        <f t="shared" si="11"/>
        <v>0.38884743813278416</v>
      </c>
      <c r="AD12" s="77">
        <v>49366753</v>
      </c>
      <c r="AE12" s="78">
        <v>-13410497</v>
      </c>
      <c r="AF12" s="78">
        <f t="shared" si="12"/>
        <v>35956256</v>
      </c>
      <c r="AG12" s="78">
        <v>124201587</v>
      </c>
      <c r="AH12" s="78">
        <v>130784917</v>
      </c>
      <c r="AI12" s="79">
        <v>35956256</v>
      </c>
      <c r="AJ12" s="114">
        <f t="shared" si="13"/>
        <v>0.28949916718858026</v>
      </c>
      <c r="AK12" s="115">
        <f t="shared" si="14"/>
        <v>0.38463417881995277</v>
      </c>
    </row>
    <row r="13" spans="1:37" ht="14" x14ac:dyDescent="0.3">
      <c r="A13" s="58" t="s">
        <v>0</v>
      </c>
      <c r="B13" s="59" t="s">
        <v>459</v>
      </c>
      <c r="C13" s="60" t="s">
        <v>0</v>
      </c>
      <c r="D13" s="80">
        <f>SUM(D9:D12)</f>
        <v>2011284910</v>
      </c>
      <c r="E13" s="81">
        <f>SUM(E9:E12)</f>
        <v>371969670</v>
      </c>
      <c r="F13" s="82">
        <f t="shared" si="0"/>
        <v>2383254580</v>
      </c>
      <c r="G13" s="80">
        <f>SUM(G9:G12)</f>
        <v>2011284910</v>
      </c>
      <c r="H13" s="81">
        <f>SUM(H9:H12)</f>
        <v>371969670</v>
      </c>
      <c r="I13" s="82">
        <f t="shared" si="1"/>
        <v>2383254580</v>
      </c>
      <c r="J13" s="80">
        <f>SUM(J9:J12)</f>
        <v>533556454</v>
      </c>
      <c r="K13" s="81">
        <f>SUM(K9:K12)</f>
        <v>79854376</v>
      </c>
      <c r="L13" s="81">
        <f t="shared" si="2"/>
        <v>613410830</v>
      </c>
      <c r="M13" s="96">
        <f t="shared" si="3"/>
        <v>0.25738367824724795</v>
      </c>
      <c r="N13" s="80">
        <f>SUM(N9:N12)</f>
        <v>0</v>
      </c>
      <c r="O13" s="81">
        <f>SUM(O9:O12)</f>
        <v>0</v>
      </c>
      <c r="P13" s="81">
        <f t="shared" si="4"/>
        <v>0</v>
      </c>
      <c r="Q13" s="96">
        <f t="shared" si="5"/>
        <v>0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v>533556454</v>
      </c>
      <c r="AA13" s="81">
        <v>79854376</v>
      </c>
      <c r="AB13" s="81">
        <f t="shared" si="10"/>
        <v>613410830</v>
      </c>
      <c r="AC13" s="96">
        <f t="shared" si="11"/>
        <v>0.25738367824724795</v>
      </c>
      <c r="AD13" s="80">
        <f>SUM(AD9:AD12)</f>
        <v>549362423</v>
      </c>
      <c r="AE13" s="81">
        <f>SUM(AE9:AE12)</f>
        <v>40960331</v>
      </c>
      <c r="AF13" s="81">
        <f t="shared" si="12"/>
        <v>590322754</v>
      </c>
      <c r="AG13" s="81">
        <f>SUM(AG9:AG12)</f>
        <v>2253468718</v>
      </c>
      <c r="AH13" s="81">
        <f>SUM(AH9:AH12)</f>
        <v>2354046270</v>
      </c>
      <c r="AI13" s="82">
        <f>SUM(AI9:AI12)</f>
        <v>590322754</v>
      </c>
      <c r="AJ13" s="116">
        <f t="shared" si="13"/>
        <v>0.26196181437296528</v>
      </c>
      <c r="AK13" s="117">
        <f t="shared" si="14"/>
        <v>3.9110936929935836E-2</v>
      </c>
    </row>
    <row r="14" spans="1:37" ht="13" x14ac:dyDescent="0.3">
      <c r="A14" s="55" t="s">
        <v>101</v>
      </c>
      <c r="B14" s="56" t="s">
        <v>460</v>
      </c>
      <c r="C14" s="57" t="s">
        <v>461</v>
      </c>
      <c r="D14" s="77">
        <v>126487046</v>
      </c>
      <c r="E14" s="78">
        <v>21726655</v>
      </c>
      <c r="F14" s="79">
        <f t="shared" si="0"/>
        <v>148213701</v>
      </c>
      <c r="G14" s="77">
        <v>126487046</v>
      </c>
      <c r="H14" s="78">
        <v>21726655</v>
      </c>
      <c r="I14" s="79">
        <f t="shared" si="1"/>
        <v>148213701</v>
      </c>
      <c r="J14" s="77">
        <v>30136362</v>
      </c>
      <c r="K14" s="78">
        <v>1707723</v>
      </c>
      <c r="L14" s="78">
        <f t="shared" si="2"/>
        <v>31844085</v>
      </c>
      <c r="M14" s="95">
        <f t="shared" si="3"/>
        <v>0.21485250543740217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30136362</v>
      </c>
      <c r="AA14" s="78">
        <v>1707723</v>
      </c>
      <c r="AB14" s="78">
        <f t="shared" si="10"/>
        <v>31844085</v>
      </c>
      <c r="AC14" s="95">
        <f t="shared" si="11"/>
        <v>0.21485250543740217</v>
      </c>
      <c r="AD14" s="77">
        <v>35571798</v>
      </c>
      <c r="AE14" s="78">
        <v>3040105</v>
      </c>
      <c r="AF14" s="78">
        <f t="shared" si="12"/>
        <v>38611903</v>
      </c>
      <c r="AG14" s="78">
        <v>160810606</v>
      </c>
      <c r="AH14" s="78">
        <v>133096367</v>
      </c>
      <c r="AI14" s="79">
        <v>38611903</v>
      </c>
      <c r="AJ14" s="114">
        <f t="shared" si="13"/>
        <v>0.24010793790553839</v>
      </c>
      <c r="AK14" s="115">
        <f t="shared" si="14"/>
        <v>-0.1752780224274364</v>
      </c>
    </row>
    <row r="15" spans="1:37" ht="13" x14ac:dyDescent="0.3">
      <c r="A15" s="55" t="s">
        <v>101</v>
      </c>
      <c r="B15" s="56" t="s">
        <v>462</v>
      </c>
      <c r="C15" s="57" t="s">
        <v>463</v>
      </c>
      <c r="D15" s="77">
        <v>527919493</v>
      </c>
      <c r="E15" s="78">
        <v>77642214</v>
      </c>
      <c r="F15" s="79">
        <f t="shared" si="0"/>
        <v>605561707</v>
      </c>
      <c r="G15" s="77">
        <v>527919493</v>
      </c>
      <c r="H15" s="78">
        <v>77642214</v>
      </c>
      <c r="I15" s="79">
        <f t="shared" si="1"/>
        <v>605561707</v>
      </c>
      <c r="J15" s="77">
        <v>108656990</v>
      </c>
      <c r="K15" s="78">
        <v>5399545</v>
      </c>
      <c r="L15" s="78">
        <f t="shared" si="2"/>
        <v>114056535</v>
      </c>
      <c r="M15" s="95">
        <f t="shared" si="3"/>
        <v>0.18834832797642537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108656990</v>
      </c>
      <c r="AA15" s="78">
        <v>5399545</v>
      </c>
      <c r="AB15" s="78">
        <f t="shared" si="10"/>
        <v>114056535</v>
      </c>
      <c r="AC15" s="95">
        <f t="shared" si="11"/>
        <v>0.18834832797642537</v>
      </c>
      <c r="AD15" s="77">
        <v>116088836</v>
      </c>
      <c r="AE15" s="78">
        <v>223985</v>
      </c>
      <c r="AF15" s="78">
        <f t="shared" si="12"/>
        <v>116312821</v>
      </c>
      <c r="AG15" s="78">
        <v>487683281</v>
      </c>
      <c r="AH15" s="78">
        <v>832765386</v>
      </c>
      <c r="AI15" s="79">
        <v>116312821</v>
      </c>
      <c r="AJ15" s="114">
        <f t="shared" si="13"/>
        <v>0.23850073507030889</v>
      </c>
      <c r="AK15" s="115">
        <f t="shared" si="14"/>
        <v>-1.9398429000359263E-2</v>
      </c>
    </row>
    <row r="16" spans="1:37" ht="13" x14ac:dyDescent="0.3">
      <c r="A16" s="55" t="s">
        <v>101</v>
      </c>
      <c r="B16" s="56" t="s">
        <v>464</v>
      </c>
      <c r="C16" s="57" t="s">
        <v>465</v>
      </c>
      <c r="D16" s="77">
        <v>85044911</v>
      </c>
      <c r="E16" s="78">
        <v>9687000</v>
      </c>
      <c r="F16" s="79">
        <f t="shared" si="0"/>
        <v>94731911</v>
      </c>
      <c r="G16" s="77">
        <v>85044911</v>
      </c>
      <c r="H16" s="78">
        <v>9687000</v>
      </c>
      <c r="I16" s="79">
        <f t="shared" si="1"/>
        <v>94731911</v>
      </c>
      <c r="J16" s="77">
        <v>30857731</v>
      </c>
      <c r="K16" s="78">
        <v>221996</v>
      </c>
      <c r="L16" s="78">
        <f t="shared" si="2"/>
        <v>31079727</v>
      </c>
      <c r="M16" s="95">
        <f t="shared" si="3"/>
        <v>0.32808086179112339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30857731</v>
      </c>
      <c r="AA16" s="78">
        <v>221996</v>
      </c>
      <c r="AB16" s="78">
        <f t="shared" si="10"/>
        <v>31079727</v>
      </c>
      <c r="AC16" s="95">
        <f t="shared" si="11"/>
        <v>0.32808086179112339</v>
      </c>
      <c r="AD16" s="77">
        <v>9656530</v>
      </c>
      <c r="AE16" s="78">
        <v>0</v>
      </c>
      <c r="AF16" s="78">
        <f t="shared" si="12"/>
        <v>9656530</v>
      </c>
      <c r="AG16" s="78">
        <v>92689865</v>
      </c>
      <c r="AH16" s="78">
        <v>93112896</v>
      </c>
      <c r="AI16" s="79">
        <v>9656530</v>
      </c>
      <c r="AJ16" s="114">
        <f t="shared" si="13"/>
        <v>0.10418107740258334</v>
      </c>
      <c r="AK16" s="115">
        <f t="shared" si="14"/>
        <v>2.2185191782141205</v>
      </c>
    </row>
    <row r="17" spans="1:37" ht="13" x14ac:dyDescent="0.3">
      <c r="A17" s="55" t="s">
        <v>101</v>
      </c>
      <c r="B17" s="56" t="s">
        <v>466</v>
      </c>
      <c r="C17" s="57" t="s">
        <v>467</v>
      </c>
      <c r="D17" s="77">
        <v>165528465</v>
      </c>
      <c r="E17" s="78">
        <v>20392250</v>
      </c>
      <c r="F17" s="79">
        <f t="shared" si="0"/>
        <v>185920715</v>
      </c>
      <c r="G17" s="77">
        <v>165528465</v>
      </c>
      <c r="H17" s="78">
        <v>20392250</v>
      </c>
      <c r="I17" s="79">
        <f t="shared" si="1"/>
        <v>185920715</v>
      </c>
      <c r="J17" s="77">
        <v>30769969</v>
      </c>
      <c r="K17" s="78">
        <v>2128037</v>
      </c>
      <c r="L17" s="78">
        <f t="shared" si="2"/>
        <v>32898006</v>
      </c>
      <c r="M17" s="95">
        <f t="shared" si="3"/>
        <v>0.17694642579230616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30769969</v>
      </c>
      <c r="AA17" s="78">
        <v>2128037</v>
      </c>
      <c r="AB17" s="78">
        <f t="shared" si="10"/>
        <v>32898006</v>
      </c>
      <c r="AC17" s="95">
        <f t="shared" si="11"/>
        <v>0.17694642579230616</v>
      </c>
      <c r="AD17" s="77">
        <v>37168159</v>
      </c>
      <c r="AE17" s="78">
        <v>40032848</v>
      </c>
      <c r="AF17" s="78">
        <f t="shared" si="12"/>
        <v>77201007</v>
      </c>
      <c r="AG17" s="78">
        <v>273895011</v>
      </c>
      <c r="AH17" s="78">
        <v>273962011</v>
      </c>
      <c r="AI17" s="79">
        <v>77201007</v>
      </c>
      <c r="AJ17" s="114">
        <f t="shared" si="13"/>
        <v>0.28186350207014177</v>
      </c>
      <c r="AK17" s="115">
        <f t="shared" si="14"/>
        <v>-0.5738655844217162</v>
      </c>
    </row>
    <row r="18" spans="1:37" ht="13" x14ac:dyDescent="0.3">
      <c r="A18" s="55" t="s">
        <v>101</v>
      </c>
      <c r="B18" s="56" t="s">
        <v>468</v>
      </c>
      <c r="C18" s="57" t="s">
        <v>469</v>
      </c>
      <c r="D18" s="77">
        <v>88336524</v>
      </c>
      <c r="E18" s="78">
        <v>44447000</v>
      </c>
      <c r="F18" s="79">
        <f t="shared" si="0"/>
        <v>132783524</v>
      </c>
      <c r="G18" s="77">
        <v>88336524</v>
      </c>
      <c r="H18" s="78">
        <v>44447000</v>
      </c>
      <c r="I18" s="79">
        <f t="shared" si="1"/>
        <v>132783524</v>
      </c>
      <c r="J18" s="77">
        <v>27274168</v>
      </c>
      <c r="K18" s="78">
        <v>10489980</v>
      </c>
      <c r="L18" s="78">
        <f t="shared" si="2"/>
        <v>37764148</v>
      </c>
      <c r="M18" s="95">
        <f t="shared" si="3"/>
        <v>0.28440386926317757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27274168</v>
      </c>
      <c r="AA18" s="78">
        <v>10489980</v>
      </c>
      <c r="AB18" s="78">
        <f t="shared" si="10"/>
        <v>37764148</v>
      </c>
      <c r="AC18" s="95">
        <f t="shared" si="11"/>
        <v>0.28440386926317757</v>
      </c>
      <c r="AD18" s="77">
        <v>26617239</v>
      </c>
      <c r="AE18" s="78">
        <v>5648114</v>
      </c>
      <c r="AF18" s="78">
        <f t="shared" si="12"/>
        <v>32265353</v>
      </c>
      <c r="AG18" s="78">
        <v>114849158</v>
      </c>
      <c r="AH18" s="78">
        <v>118340161</v>
      </c>
      <c r="AI18" s="79">
        <v>32265353</v>
      </c>
      <c r="AJ18" s="114">
        <f t="shared" si="13"/>
        <v>0.28093678318477527</v>
      </c>
      <c r="AK18" s="115">
        <f t="shared" si="14"/>
        <v>0.17042413885879393</v>
      </c>
    </row>
    <row r="19" spans="1:37" ht="13" x14ac:dyDescent="0.3">
      <c r="A19" s="55" t="s">
        <v>101</v>
      </c>
      <c r="B19" s="56" t="s">
        <v>470</v>
      </c>
      <c r="C19" s="57" t="s">
        <v>471</v>
      </c>
      <c r="D19" s="77">
        <v>90615695</v>
      </c>
      <c r="E19" s="78">
        <v>27196000</v>
      </c>
      <c r="F19" s="79">
        <f t="shared" si="0"/>
        <v>117811695</v>
      </c>
      <c r="G19" s="77">
        <v>90615695</v>
      </c>
      <c r="H19" s="78">
        <v>27196000</v>
      </c>
      <c r="I19" s="79">
        <f t="shared" si="1"/>
        <v>117811695</v>
      </c>
      <c r="J19" s="77">
        <v>20941109</v>
      </c>
      <c r="K19" s="78">
        <v>1679214</v>
      </c>
      <c r="L19" s="78">
        <f t="shared" si="2"/>
        <v>22620323</v>
      </c>
      <c r="M19" s="95">
        <f t="shared" si="3"/>
        <v>0.19200405358737943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20941109</v>
      </c>
      <c r="AA19" s="78">
        <v>1679214</v>
      </c>
      <c r="AB19" s="78">
        <f t="shared" si="10"/>
        <v>22620323</v>
      </c>
      <c r="AC19" s="95">
        <f t="shared" si="11"/>
        <v>0.19200405358737943</v>
      </c>
      <c r="AD19" s="77">
        <v>17042984</v>
      </c>
      <c r="AE19" s="78">
        <v>4150529</v>
      </c>
      <c r="AF19" s="78">
        <f t="shared" si="12"/>
        <v>21193513</v>
      </c>
      <c r="AG19" s="78">
        <v>99791579</v>
      </c>
      <c r="AH19" s="78">
        <v>107641579</v>
      </c>
      <c r="AI19" s="79">
        <v>21193513</v>
      </c>
      <c r="AJ19" s="114">
        <f t="shared" si="13"/>
        <v>0.21237776987174439</v>
      </c>
      <c r="AK19" s="115">
        <f t="shared" si="14"/>
        <v>6.7322958680800182E-2</v>
      </c>
    </row>
    <row r="20" spans="1:37" ht="13" x14ac:dyDescent="0.3">
      <c r="A20" s="55" t="s">
        <v>116</v>
      </c>
      <c r="B20" s="56" t="s">
        <v>472</v>
      </c>
      <c r="C20" s="57" t="s">
        <v>473</v>
      </c>
      <c r="D20" s="77">
        <v>77789000</v>
      </c>
      <c r="E20" s="78">
        <v>515000</v>
      </c>
      <c r="F20" s="79">
        <f t="shared" si="0"/>
        <v>78304000</v>
      </c>
      <c r="G20" s="77">
        <v>77789000</v>
      </c>
      <c r="H20" s="78">
        <v>515000</v>
      </c>
      <c r="I20" s="79">
        <f t="shared" si="1"/>
        <v>78304000</v>
      </c>
      <c r="J20" s="77">
        <v>28722578</v>
      </c>
      <c r="K20" s="78">
        <v>0</v>
      </c>
      <c r="L20" s="78">
        <f t="shared" si="2"/>
        <v>28722578</v>
      </c>
      <c r="M20" s="95">
        <f t="shared" si="3"/>
        <v>0.3668085666121782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28722578</v>
      </c>
      <c r="AA20" s="78">
        <v>0</v>
      </c>
      <c r="AB20" s="78">
        <f t="shared" si="10"/>
        <v>28722578</v>
      </c>
      <c r="AC20" s="95">
        <f t="shared" si="11"/>
        <v>0.3668085666121782</v>
      </c>
      <c r="AD20" s="77">
        <v>26396398</v>
      </c>
      <c r="AE20" s="78">
        <v>0</v>
      </c>
      <c r="AF20" s="78">
        <f t="shared" si="12"/>
        <v>26396398</v>
      </c>
      <c r="AG20" s="78">
        <v>79706974</v>
      </c>
      <c r="AH20" s="78">
        <v>87309553</v>
      </c>
      <c r="AI20" s="79">
        <v>26396398</v>
      </c>
      <c r="AJ20" s="114">
        <f t="shared" si="13"/>
        <v>0.33116798537603498</v>
      </c>
      <c r="AK20" s="115">
        <f t="shared" si="14"/>
        <v>8.8124902496166335E-2</v>
      </c>
    </row>
    <row r="21" spans="1:37" ht="14" x14ac:dyDescent="0.3">
      <c r="A21" s="58" t="s">
        <v>0</v>
      </c>
      <c r="B21" s="59" t="s">
        <v>474</v>
      </c>
      <c r="C21" s="60" t="s">
        <v>0</v>
      </c>
      <c r="D21" s="80">
        <f>SUM(D14:D20)</f>
        <v>1161721134</v>
      </c>
      <c r="E21" s="81">
        <f>SUM(E14:E20)</f>
        <v>201606119</v>
      </c>
      <c r="F21" s="82">
        <f t="shared" si="0"/>
        <v>1363327253</v>
      </c>
      <c r="G21" s="80">
        <f>SUM(G14:G20)</f>
        <v>1161721134</v>
      </c>
      <c r="H21" s="81">
        <f>SUM(H14:H20)</f>
        <v>201606119</v>
      </c>
      <c r="I21" s="82">
        <f t="shared" si="1"/>
        <v>1363327253</v>
      </c>
      <c r="J21" s="80">
        <f>SUM(J14:J20)</f>
        <v>277358907</v>
      </c>
      <c r="K21" s="81">
        <f>SUM(K14:K20)</f>
        <v>21626495</v>
      </c>
      <c r="L21" s="81">
        <f t="shared" si="2"/>
        <v>298985402</v>
      </c>
      <c r="M21" s="96">
        <f t="shared" si="3"/>
        <v>0.2193056739253785</v>
      </c>
      <c r="N21" s="80">
        <f>SUM(N14:N20)</f>
        <v>0</v>
      </c>
      <c r="O21" s="81">
        <f>SUM(O14:O20)</f>
        <v>0</v>
      </c>
      <c r="P21" s="81">
        <f t="shared" si="4"/>
        <v>0</v>
      </c>
      <c r="Q21" s="96">
        <f t="shared" si="5"/>
        <v>0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v>277358907</v>
      </c>
      <c r="AA21" s="81">
        <v>21626495</v>
      </c>
      <c r="AB21" s="81">
        <f t="shared" si="10"/>
        <v>298985402</v>
      </c>
      <c r="AC21" s="96">
        <f t="shared" si="11"/>
        <v>0.2193056739253785</v>
      </c>
      <c r="AD21" s="80">
        <f>SUM(AD14:AD20)</f>
        <v>268541944</v>
      </c>
      <c r="AE21" s="81">
        <f>SUM(AE14:AE20)</f>
        <v>53095581</v>
      </c>
      <c r="AF21" s="81">
        <f t="shared" si="12"/>
        <v>321637525</v>
      </c>
      <c r="AG21" s="81">
        <f>SUM(AG14:AG20)</f>
        <v>1309426474</v>
      </c>
      <c r="AH21" s="81">
        <f>SUM(AH14:AH20)</f>
        <v>1646227953</v>
      </c>
      <c r="AI21" s="82">
        <f>SUM(AI14:AI20)</f>
        <v>321637525</v>
      </c>
      <c r="AJ21" s="116">
        <f t="shared" si="13"/>
        <v>0.24563236759485282</v>
      </c>
      <c r="AK21" s="117">
        <f t="shared" si="14"/>
        <v>-7.0427488210525135E-2</v>
      </c>
    </row>
    <row r="22" spans="1:37" ht="13" x14ac:dyDescent="0.3">
      <c r="A22" s="55" t="s">
        <v>101</v>
      </c>
      <c r="B22" s="56" t="s">
        <v>475</v>
      </c>
      <c r="C22" s="57" t="s">
        <v>476</v>
      </c>
      <c r="D22" s="77">
        <v>165443940</v>
      </c>
      <c r="E22" s="78">
        <v>82779004</v>
      </c>
      <c r="F22" s="79">
        <f t="shared" si="0"/>
        <v>248222944</v>
      </c>
      <c r="G22" s="77">
        <v>165443940</v>
      </c>
      <c r="H22" s="78">
        <v>82779004</v>
      </c>
      <c r="I22" s="79">
        <f t="shared" si="1"/>
        <v>248222944</v>
      </c>
      <c r="J22" s="77">
        <v>24224234</v>
      </c>
      <c r="K22" s="78">
        <v>7836963</v>
      </c>
      <c r="L22" s="78">
        <f t="shared" si="2"/>
        <v>32061197</v>
      </c>
      <c r="M22" s="95">
        <f t="shared" si="3"/>
        <v>0.12916290687455548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24224234</v>
      </c>
      <c r="AA22" s="78">
        <v>7836963</v>
      </c>
      <c r="AB22" s="78">
        <f t="shared" si="10"/>
        <v>32061197</v>
      </c>
      <c r="AC22" s="95">
        <f t="shared" si="11"/>
        <v>0.12916290687455548</v>
      </c>
      <c r="AD22" s="77">
        <v>9212093</v>
      </c>
      <c r="AE22" s="78">
        <v>7195873</v>
      </c>
      <c r="AF22" s="78">
        <f t="shared" si="12"/>
        <v>16407966</v>
      </c>
      <c r="AG22" s="78">
        <v>208661628</v>
      </c>
      <c r="AH22" s="78">
        <v>211050100</v>
      </c>
      <c r="AI22" s="79">
        <v>16407966</v>
      </c>
      <c r="AJ22" s="114">
        <f t="shared" si="13"/>
        <v>7.8634323700378678E-2</v>
      </c>
      <c r="AK22" s="115">
        <f t="shared" si="14"/>
        <v>0.95400191589865546</v>
      </c>
    </row>
    <row r="23" spans="1:37" ht="13" x14ac:dyDescent="0.3">
      <c r="A23" s="55" t="s">
        <v>101</v>
      </c>
      <c r="B23" s="56" t="s">
        <v>477</v>
      </c>
      <c r="C23" s="57" t="s">
        <v>478</v>
      </c>
      <c r="D23" s="77">
        <v>271803010</v>
      </c>
      <c r="E23" s="78">
        <v>40153650</v>
      </c>
      <c r="F23" s="79">
        <f t="shared" si="0"/>
        <v>311956660</v>
      </c>
      <c r="G23" s="77">
        <v>271803010</v>
      </c>
      <c r="H23" s="78">
        <v>40153650</v>
      </c>
      <c r="I23" s="79">
        <f t="shared" si="1"/>
        <v>311956660</v>
      </c>
      <c r="J23" s="77">
        <v>82506564</v>
      </c>
      <c r="K23" s="78">
        <v>2430556</v>
      </c>
      <c r="L23" s="78">
        <f t="shared" si="2"/>
        <v>84937120</v>
      </c>
      <c r="M23" s="95">
        <f t="shared" si="3"/>
        <v>0.27227218037274792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82506564</v>
      </c>
      <c r="AA23" s="78">
        <v>2430556</v>
      </c>
      <c r="AB23" s="78">
        <f t="shared" si="10"/>
        <v>84937120</v>
      </c>
      <c r="AC23" s="95">
        <f t="shared" si="11"/>
        <v>0.27227218037274792</v>
      </c>
      <c r="AD23" s="77">
        <v>71177283</v>
      </c>
      <c r="AE23" s="78">
        <v>7044281</v>
      </c>
      <c r="AF23" s="78">
        <f t="shared" si="12"/>
        <v>78221564</v>
      </c>
      <c r="AG23" s="78">
        <v>273764862</v>
      </c>
      <c r="AH23" s="78">
        <v>277664213</v>
      </c>
      <c r="AI23" s="79">
        <v>78221564</v>
      </c>
      <c r="AJ23" s="114">
        <f t="shared" si="13"/>
        <v>0.28572536091209544</v>
      </c>
      <c r="AK23" s="115">
        <f t="shared" si="14"/>
        <v>8.5853000842580851E-2</v>
      </c>
    </row>
    <row r="24" spans="1:37" ht="13" x14ac:dyDescent="0.3">
      <c r="A24" s="55" t="s">
        <v>101</v>
      </c>
      <c r="B24" s="56" t="s">
        <v>479</v>
      </c>
      <c r="C24" s="57" t="s">
        <v>480</v>
      </c>
      <c r="D24" s="77">
        <v>392855939</v>
      </c>
      <c r="E24" s="78">
        <v>42360000</v>
      </c>
      <c r="F24" s="79">
        <f t="shared" si="0"/>
        <v>435215939</v>
      </c>
      <c r="G24" s="77">
        <v>392855939</v>
      </c>
      <c r="H24" s="78">
        <v>42360000</v>
      </c>
      <c r="I24" s="79">
        <f t="shared" si="1"/>
        <v>435215939</v>
      </c>
      <c r="J24" s="77">
        <v>44396310</v>
      </c>
      <c r="K24" s="78">
        <v>4553618</v>
      </c>
      <c r="L24" s="78">
        <f t="shared" si="2"/>
        <v>48949928</v>
      </c>
      <c r="M24" s="95">
        <f t="shared" si="3"/>
        <v>0.11247273735532926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44396310</v>
      </c>
      <c r="AA24" s="78">
        <v>4553618</v>
      </c>
      <c r="AB24" s="78">
        <f t="shared" si="10"/>
        <v>48949928</v>
      </c>
      <c r="AC24" s="95">
        <f t="shared" si="11"/>
        <v>0.11247273735532926</v>
      </c>
      <c r="AD24" s="77">
        <v>218157</v>
      </c>
      <c r="AE24" s="78">
        <v>1113299</v>
      </c>
      <c r="AF24" s="78">
        <f t="shared" si="12"/>
        <v>1331456</v>
      </c>
      <c r="AG24" s="78">
        <v>0</v>
      </c>
      <c r="AH24" s="78">
        <v>405952220</v>
      </c>
      <c r="AI24" s="79">
        <v>1331456</v>
      </c>
      <c r="AJ24" s="114">
        <f t="shared" si="13"/>
        <v>0</v>
      </c>
      <c r="AK24" s="115">
        <f t="shared" si="14"/>
        <v>35.764210007690828</v>
      </c>
    </row>
    <row r="25" spans="1:37" ht="13" x14ac:dyDescent="0.3">
      <c r="A25" s="55" t="s">
        <v>101</v>
      </c>
      <c r="B25" s="56" t="s">
        <v>481</v>
      </c>
      <c r="C25" s="57" t="s">
        <v>482</v>
      </c>
      <c r="D25" s="77">
        <v>107868479</v>
      </c>
      <c r="E25" s="78">
        <v>14350000</v>
      </c>
      <c r="F25" s="79">
        <f t="shared" si="0"/>
        <v>122218479</v>
      </c>
      <c r="G25" s="77">
        <v>107868479</v>
      </c>
      <c r="H25" s="78">
        <v>14350000</v>
      </c>
      <c r="I25" s="79">
        <f t="shared" si="1"/>
        <v>122218479</v>
      </c>
      <c r="J25" s="77">
        <v>28496160</v>
      </c>
      <c r="K25" s="78">
        <v>828632</v>
      </c>
      <c r="L25" s="78">
        <f t="shared" si="2"/>
        <v>29324792</v>
      </c>
      <c r="M25" s="95">
        <f t="shared" si="3"/>
        <v>0.23993746477568256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28496160</v>
      </c>
      <c r="AA25" s="78">
        <v>828632</v>
      </c>
      <c r="AB25" s="78">
        <f t="shared" si="10"/>
        <v>29324792</v>
      </c>
      <c r="AC25" s="95">
        <f t="shared" si="11"/>
        <v>0.23993746477568256</v>
      </c>
      <c r="AD25" s="77">
        <v>0</v>
      </c>
      <c r="AE25" s="78">
        <v>0</v>
      </c>
      <c r="AF25" s="78">
        <f t="shared" si="12"/>
        <v>0</v>
      </c>
      <c r="AG25" s="78">
        <v>112347936</v>
      </c>
      <c r="AH25" s="78">
        <v>113152936</v>
      </c>
      <c r="AI25" s="79">
        <v>0</v>
      </c>
      <c r="AJ25" s="114">
        <f t="shared" si="13"/>
        <v>0</v>
      </c>
      <c r="AK25" s="115">
        <f t="shared" si="14"/>
        <v>0</v>
      </c>
    </row>
    <row r="26" spans="1:37" ht="13" x14ac:dyDescent="0.3">
      <c r="A26" s="55" t="s">
        <v>101</v>
      </c>
      <c r="B26" s="56" t="s">
        <v>483</v>
      </c>
      <c r="C26" s="57" t="s">
        <v>484</v>
      </c>
      <c r="D26" s="77">
        <v>100245110</v>
      </c>
      <c r="E26" s="78">
        <v>18492000</v>
      </c>
      <c r="F26" s="79">
        <f t="shared" si="0"/>
        <v>118737110</v>
      </c>
      <c r="G26" s="77">
        <v>100245110</v>
      </c>
      <c r="H26" s="78">
        <v>18492000</v>
      </c>
      <c r="I26" s="79">
        <f t="shared" si="1"/>
        <v>118737110</v>
      </c>
      <c r="J26" s="77">
        <v>42903553</v>
      </c>
      <c r="K26" s="78">
        <v>19061755</v>
      </c>
      <c r="L26" s="78">
        <f t="shared" si="2"/>
        <v>61965308</v>
      </c>
      <c r="M26" s="95">
        <f t="shared" si="3"/>
        <v>0.52186976758993042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42903553</v>
      </c>
      <c r="AA26" s="78">
        <v>19061755</v>
      </c>
      <c r="AB26" s="78">
        <f t="shared" si="10"/>
        <v>61965308</v>
      </c>
      <c r="AC26" s="95">
        <f t="shared" si="11"/>
        <v>0.52186976758993042</v>
      </c>
      <c r="AD26" s="77">
        <v>30041704</v>
      </c>
      <c r="AE26" s="78">
        <v>5406068</v>
      </c>
      <c r="AF26" s="78">
        <f t="shared" si="12"/>
        <v>35447772</v>
      </c>
      <c r="AG26" s="78">
        <v>114303170</v>
      </c>
      <c r="AH26" s="78">
        <v>127589352</v>
      </c>
      <c r="AI26" s="79">
        <v>35447772</v>
      </c>
      <c r="AJ26" s="114">
        <f t="shared" si="13"/>
        <v>0.31012063794906125</v>
      </c>
      <c r="AK26" s="115">
        <f t="shared" si="14"/>
        <v>0.74807341911361869</v>
      </c>
    </row>
    <row r="27" spans="1:37" ht="13" x14ac:dyDescent="0.3">
      <c r="A27" s="55" t="s">
        <v>101</v>
      </c>
      <c r="B27" s="56" t="s">
        <v>485</v>
      </c>
      <c r="C27" s="57" t="s">
        <v>486</v>
      </c>
      <c r="D27" s="77">
        <v>117099750</v>
      </c>
      <c r="E27" s="78">
        <v>15858400</v>
      </c>
      <c r="F27" s="79">
        <f t="shared" si="0"/>
        <v>132958150</v>
      </c>
      <c r="G27" s="77">
        <v>117099750</v>
      </c>
      <c r="H27" s="78">
        <v>15858400</v>
      </c>
      <c r="I27" s="79">
        <f t="shared" si="1"/>
        <v>132958150</v>
      </c>
      <c r="J27" s="77">
        <v>30038442</v>
      </c>
      <c r="K27" s="78">
        <v>4768563</v>
      </c>
      <c r="L27" s="78">
        <f t="shared" si="2"/>
        <v>34807005</v>
      </c>
      <c r="M27" s="95">
        <f t="shared" si="3"/>
        <v>0.26178917952754305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30038442</v>
      </c>
      <c r="AA27" s="78">
        <v>4768563</v>
      </c>
      <c r="AB27" s="78">
        <f t="shared" si="10"/>
        <v>34807005</v>
      </c>
      <c r="AC27" s="95">
        <f t="shared" si="11"/>
        <v>0.26178917952754305</v>
      </c>
      <c r="AD27" s="77">
        <v>29744438</v>
      </c>
      <c r="AE27" s="78">
        <v>0</v>
      </c>
      <c r="AF27" s="78">
        <f t="shared" si="12"/>
        <v>29744438</v>
      </c>
      <c r="AG27" s="78">
        <v>142098672</v>
      </c>
      <c r="AH27" s="78">
        <v>128090950</v>
      </c>
      <c r="AI27" s="79">
        <v>29744438</v>
      </c>
      <c r="AJ27" s="114">
        <f t="shared" si="13"/>
        <v>0.20932242069088444</v>
      </c>
      <c r="AK27" s="115">
        <f t="shared" si="14"/>
        <v>0.17020213997655631</v>
      </c>
    </row>
    <row r="28" spans="1:37" ht="13" x14ac:dyDescent="0.3">
      <c r="A28" s="55" t="s">
        <v>101</v>
      </c>
      <c r="B28" s="56" t="s">
        <v>487</v>
      </c>
      <c r="C28" s="57" t="s">
        <v>488</v>
      </c>
      <c r="D28" s="77">
        <v>186591184</v>
      </c>
      <c r="E28" s="78">
        <v>36202372</v>
      </c>
      <c r="F28" s="79">
        <f t="shared" si="0"/>
        <v>222793556</v>
      </c>
      <c r="G28" s="77">
        <v>186591184</v>
      </c>
      <c r="H28" s="78">
        <v>36202372</v>
      </c>
      <c r="I28" s="79">
        <f t="shared" si="1"/>
        <v>222793556</v>
      </c>
      <c r="J28" s="77">
        <v>52349589</v>
      </c>
      <c r="K28" s="78">
        <v>1809890</v>
      </c>
      <c r="L28" s="78">
        <f t="shared" si="2"/>
        <v>54159479</v>
      </c>
      <c r="M28" s="95">
        <f t="shared" si="3"/>
        <v>0.24309266377524852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52349589</v>
      </c>
      <c r="AA28" s="78">
        <v>1809890</v>
      </c>
      <c r="AB28" s="78">
        <f t="shared" si="10"/>
        <v>54159479</v>
      </c>
      <c r="AC28" s="95">
        <f t="shared" si="11"/>
        <v>0.24309266377524852</v>
      </c>
      <c r="AD28" s="77">
        <v>28423373</v>
      </c>
      <c r="AE28" s="78">
        <v>0</v>
      </c>
      <c r="AF28" s="78">
        <f t="shared" si="12"/>
        <v>28423373</v>
      </c>
      <c r="AG28" s="78">
        <v>202138656</v>
      </c>
      <c r="AH28" s="78">
        <v>197524362</v>
      </c>
      <c r="AI28" s="79">
        <v>28423373</v>
      </c>
      <c r="AJ28" s="114">
        <f t="shared" si="13"/>
        <v>0.14061324816565515</v>
      </c>
      <c r="AK28" s="115">
        <f t="shared" si="14"/>
        <v>0.90545573180213346</v>
      </c>
    </row>
    <row r="29" spans="1:37" ht="13" x14ac:dyDescent="0.3">
      <c r="A29" s="55" t="s">
        <v>101</v>
      </c>
      <c r="B29" s="56" t="s">
        <v>489</v>
      </c>
      <c r="C29" s="57" t="s">
        <v>490</v>
      </c>
      <c r="D29" s="77">
        <v>323316039</v>
      </c>
      <c r="E29" s="78">
        <v>80196000</v>
      </c>
      <c r="F29" s="79">
        <f t="shared" si="0"/>
        <v>403512039</v>
      </c>
      <c r="G29" s="77">
        <v>323316039</v>
      </c>
      <c r="H29" s="78">
        <v>80196000</v>
      </c>
      <c r="I29" s="79">
        <f t="shared" si="1"/>
        <v>403512039</v>
      </c>
      <c r="J29" s="77">
        <v>78839504</v>
      </c>
      <c r="K29" s="78">
        <v>4166359</v>
      </c>
      <c r="L29" s="78">
        <f t="shared" si="2"/>
        <v>83005863</v>
      </c>
      <c r="M29" s="95">
        <f t="shared" si="3"/>
        <v>0.20570851666708265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78839504</v>
      </c>
      <c r="AA29" s="78">
        <v>4166359</v>
      </c>
      <c r="AB29" s="78">
        <f t="shared" si="10"/>
        <v>83005863</v>
      </c>
      <c r="AC29" s="95">
        <f t="shared" si="11"/>
        <v>0.20570851666708265</v>
      </c>
      <c r="AD29" s="77">
        <v>69576992</v>
      </c>
      <c r="AE29" s="78">
        <v>10054134</v>
      </c>
      <c r="AF29" s="78">
        <f t="shared" si="12"/>
        <v>79631126</v>
      </c>
      <c r="AG29" s="78">
        <v>350962136</v>
      </c>
      <c r="AH29" s="78">
        <v>367645353</v>
      </c>
      <c r="AI29" s="79">
        <v>79631126</v>
      </c>
      <c r="AJ29" s="114">
        <f t="shared" si="13"/>
        <v>0.22689378092911994</v>
      </c>
      <c r="AK29" s="115">
        <f t="shared" si="14"/>
        <v>4.2379621757451913E-2</v>
      </c>
    </row>
    <row r="30" spans="1:37" ht="13" x14ac:dyDescent="0.3">
      <c r="A30" s="55" t="s">
        <v>116</v>
      </c>
      <c r="B30" s="56" t="s">
        <v>491</v>
      </c>
      <c r="C30" s="57" t="s">
        <v>492</v>
      </c>
      <c r="D30" s="77">
        <v>76842670</v>
      </c>
      <c r="E30" s="78">
        <v>400000</v>
      </c>
      <c r="F30" s="79">
        <f t="shared" si="0"/>
        <v>77242670</v>
      </c>
      <c r="G30" s="77">
        <v>76842670</v>
      </c>
      <c r="H30" s="78">
        <v>400000</v>
      </c>
      <c r="I30" s="79">
        <f t="shared" si="1"/>
        <v>77242670</v>
      </c>
      <c r="J30" s="77">
        <v>34665046</v>
      </c>
      <c r="K30" s="78">
        <v>-761</v>
      </c>
      <c r="L30" s="78">
        <f t="shared" si="2"/>
        <v>34664285</v>
      </c>
      <c r="M30" s="95">
        <f t="shared" si="3"/>
        <v>0.44877119084568151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34665046</v>
      </c>
      <c r="AA30" s="78">
        <v>-761</v>
      </c>
      <c r="AB30" s="78">
        <f t="shared" si="10"/>
        <v>34664285</v>
      </c>
      <c r="AC30" s="95">
        <f t="shared" si="11"/>
        <v>0.44877119084568151</v>
      </c>
      <c r="AD30" s="77">
        <v>34346234</v>
      </c>
      <c r="AE30" s="78">
        <v>0</v>
      </c>
      <c r="AF30" s="78">
        <f t="shared" si="12"/>
        <v>34346234</v>
      </c>
      <c r="AG30" s="78">
        <v>75565400</v>
      </c>
      <c r="AH30" s="78">
        <v>75791180</v>
      </c>
      <c r="AI30" s="79">
        <v>34346234</v>
      </c>
      <c r="AJ30" s="114">
        <f t="shared" si="13"/>
        <v>0.45452328711288498</v>
      </c>
      <c r="AK30" s="115">
        <f t="shared" si="14"/>
        <v>9.2601418833866411E-3</v>
      </c>
    </row>
    <row r="31" spans="1:37" ht="14" x14ac:dyDescent="0.3">
      <c r="A31" s="58" t="s">
        <v>0</v>
      </c>
      <c r="B31" s="59" t="s">
        <v>493</v>
      </c>
      <c r="C31" s="60" t="s">
        <v>0</v>
      </c>
      <c r="D31" s="80">
        <f>SUM(D22:D30)</f>
        <v>1742066121</v>
      </c>
      <c r="E31" s="81">
        <f>SUM(E22:E30)</f>
        <v>330791426</v>
      </c>
      <c r="F31" s="82">
        <f t="shared" si="0"/>
        <v>2072857547</v>
      </c>
      <c r="G31" s="80">
        <f>SUM(G22:G30)</f>
        <v>1742066121</v>
      </c>
      <c r="H31" s="81">
        <f>SUM(H22:H30)</f>
        <v>330791426</v>
      </c>
      <c r="I31" s="82">
        <f t="shared" si="1"/>
        <v>2072857547</v>
      </c>
      <c r="J31" s="80">
        <f>SUM(J22:J30)</f>
        <v>418419402</v>
      </c>
      <c r="K31" s="81">
        <f>SUM(K22:K30)</f>
        <v>45455575</v>
      </c>
      <c r="L31" s="81">
        <f t="shared" si="2"/>
        <v>463874977</v>
      </c>
      <c r="M31" s="96">
        <f t="shared" si="3"/>
        <v>0.22378526574165977</v>
      </c>
      <c r="N31" s="80">
        <f>SUM(N22:N30)</f>
        <v>0</v>
      </c>
      <c r="O31" s="81">
        <f>SUM(O22:O30)</f>
        <v>0</v>
      </c>
      <c r="P31" s="81">
        <f t="shared" si="4"/>
        <v>0</v>
      </c>
      <c r="Q31" s="96">
        <f t="shared" si="5"/>
        <v>0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v>418419402</v>
      </c>
      <c r="AA31" s="81">
        <v>45455575</v>
      </c>
      <c r="AB31" s="81">
        <f t="shared" si="10"/>
        <v>463874977</v>
      </c>
      <c r="AC31" s="96">
        <f t="shared" si="11"/>
        <v>0.22378526574165977</v>
      </c>
      <c r="AD31" s="80">
        <f>SUM(AD22:AD30)</f>
        <v>272740274</v>
      </c>
      <c r="AE31" s="81">
        <f>SUM(AE22:AE30)</f>
        <v>30813655</v>
      </c>
      <c r="AF31" s="81">
        <f t="shared" si="12"/>
        <v>303553929</v>
      </c>
      <c r="AG31" s="81">
        <f>SUM(AG22:AG30)</f>
        <v>1479842460</v>
      </c>
      <c r="AH31" s="81">
        <f>SUM(AH22:AH30)</f>
        <v>1904460666</v>
      </c>
      <c r="AI31" s="82">
        <f>SUM(AI22:AI30)</f>
        <v>303553929</v>
      </c>
      <c r="AJ31" s="116">
        <f t="shared" si="13"/>
        <v>0.20512584089525313</v>
      </c>
      <c r="AK31" s="117">
        <f t="shared" si="14"/>
        <v>0.52814683877802815</v>
      </c>
    </row>
    <row r="32" spans="1:37" ht="13" x14ac:dyDescent="0.3">
      <c r="A32" s="55" t="s">
        <v>101</v>
      </c>
      <c r="B32" s="56" t="s">
        <v>494</v>
      </c>
      <c r="C32" s="57" t="s">
        <v>495</v>
      </c>
      <c r="D32" s="77">
        <v>579951995</v>
      </c>
      <c r="E32" s="78">
        <v>37027150</v>
      </c>
      <c r="F32" s="79">
        <f t="shared" si="0"/>
        <v>616979145</v>
      </c>
      <c r="G32" s="77">
        <v>579951995</v>
      </c>
      <c r="H32" s="78">
        <v>37027150</v>
      </c>
      <c r="I32" s="79">
        <f t="shared" si="1"/>
        <v>616979145</v>
      </c>
      <c r="J32" s="77">
        <v>67713630</v>
      </c>
      <c r="K32" s="78">
        <v>2518109</v>
      </c>
      <c r="L32" s="78">
        <f t="shared" si="2"/>
        <v>70231739</v>
      </c>
      <c r="M32" s="95">
        <f t="shared" si="3"/>
        <v>0.11383162554060072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67713630</v>
      </c>
      <c r="AA32" s="78">
        <v>2518109</v>
      </c>
      <c r="AB32" s="78">
        <f t="shared" si="10"/>
        <v>70231739</v>
      </c>
      <c r="AC32" s="95">
        <f t="shared" si="11"/>
        <v>0.11383162554060072</v>
      </c>
      <c r="AD32" s="77">
        <v>133005532</v>
      </c>
      <c r="AE32" s="78">
        <v>9833022</v>
      </c>
      <c r="AF32" s="78">
        <f t="shared" si="12"/>
        <v>142838554</v>
      </c>
      <c r="AG32" s="78">
        <v>475151233</v>
      </c>
      <c r="AH32" s="78">
        <v>475151233</v>
      </c>
      <c r="AI32" s="79">
        <v>142838554</v>
      </c>
      <c r="AJ32" s="114">
        <f t="shared" si="13"/>
        <v>0.30061703322992323</v>
      </c>
      <c r="AK32" s="115">
        <f t="shared" si="14"/>
        <v>-0.50831384781450528</v>
      </c>
    </row>
    <row r="33" spans="1:37" ht="13" x14ac:dyDescent="0.3">
      <c r="A33" s="55" t="s">
        <v>101</v>
      </c>
      <c r="B33" s="56" t="s">
        <v>496</v>
      </c>
      <c r="C33" s="57" t="s">
        <v>497</v>
      </c>
      <c r="D33" s="77">
        <v>85718526</v>
      </c>
      <c r="E33" s="78">
        <v>21979000</v>
      </c>
      <c r="F33" s="79">
        <f t="shared" si="0"/>
        <v>107697526</v>
      </c>
      <c r="G33" s="77">
        <v>85718526</v>
      </c>
      <c r="H33" s="78">
        <v>21979000</v>
      </c>
      <c r="I33" s="79">
        <f t="shared" si="1"/>
        <v>107697526</v>
      </c>
      <c r="J33" s="77">
        <v>26851160</v>
      </c>
      <c r="K33" s="78">
        <v>0</v>
      </c>
      <c r="L33" s="78">
        <f t="shared" si="2"/>
        <v>26851160</v>
      </c>
      <c r="M33" s="95">
        <f t="shared" si="3"/>
        <v>0.24932011901554729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26851160</v>
      </c>
      <c r="AA33" s="78">
        <v>0</v>
      </c>
      <c r="AB33" s="78">
        <f t="shared" si="10"/>
        <v>26851160</v>
      </c>
      <c r="AC33" s="95">
        <f t="shared" si="11"/>
        <v>0.24932011901554729</v>
      </c>
      <c r="AD33" s="77">
        <v>25166578</v>
      </c>
      <c r="AE33" s="78">
        <v>0</v>
      </c>
      <c r="AF33" s="78">
        <f t="shared" si="12"/>
        <v>25166578</v>
      </c>
      <c r="AG33" s="78">
        <v>105078150</v>
      </c>
      <c r="AH33" s="78">
        <v>105142740</v>
      </c>
      <c r="AI33" s="79">
        <v>25166578</v>
      </c>
      <c r="AJ33" s="114">
        <f t="shared" si="13"/>
        <v>0.23950343625197057</v>
      </c>
      <c r="AK33" s="115">
        <f t="shared" si="14"/>
        <v>6.693726894455021E-2</v>
      </c>
    </row>
    <row r="34" spans="1:37" ht="13" x14ac:dyDescent="0.3">
      <c r="A34" s="55" t="s">
        <v>101</v>
      </c>
      <c r="B34" s="56" t="s">
        <v>498</v>
      </c>
      <c r="C34" s="57" t="s">
        <v>499</v>
      </c>
      <c r="D34" s="77">
        <v>259114692</v>
      </c>
      <c r="E34" s="78">
        <v>31889850</v>
      </c>
      <c r="F34" s="79">
        <f t="shared" si="0"/>
        <v>291004542</v>
      </c>
      <c r="G34" s="77">
        <v>259114692</v>
      </c>
      <c r="H34" s="78">
        <v>31889850</v>
      </c>
      <c r="I34" s="79">
        <f t="shared" si="1"/>
        <v>291004542</v>
      </c>
      <c r="J34" s="77">
        <v>52305235</v>
      </c>
      <c r="K34" s="78">
        <v>1782517</v>
      </c>
      <c r="L34" s="78">
        <f t="shared" si="2"/>
        <v>54087752</v>
      </c>
      <c r="M34" s="95">
        <f t="shared" si="3"/>
        <v>0.18586566253663492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52305235</v>
      </c>
      <c r="AA34" s="78">
        <v>1782517</v>
      </c>
      <c r="AB34" s="78">
        <f t="shared" si="10"/>
        <v>54087752</v>
      </c>
      <c r="AC34" s="95">
        <f t="shared" si="11"/>
        <v>0.18586566253663492</v>
      </c>
      <c r="AD34" s="77">
        <v>14571936</v>
      </c>
      <c r="AE34" s="78">
        <v>4284101</v>
      </c>
      <c r="AF34" s="78">
        <f t="shared" si="12"/>
        <v>18856037</v>
      </c>
      <c r="AG34" s="78">
        <v>273948781</v>
      </c>
      <c r="AH34" s="78">
        <v>298853262</v>
      </c>
      <c r="AI34" s="79">
        <v>18856037</v>
      </c>
      <c r="AJ34" s="114">
        <f t="shared" si="13"/>
        <v>6.8830519818958422E-2</v>
      </c>
      <c r="AK34" s="115">
        <f t="shared" si="14"/>
        <v>1.8684580964706421</v>
      </c>
    </row>
    <row r="35" spans="1:37" ht="13" x14ac:dyDescent="0.3">
      <c r="A35" s="55" t="s">
        <v>101</v>
      </c>
      <c r="B35" s="56" t="s">
        <v>500</v>
      </c>
      <c r="C35" s="57" t="s">
        <v>501</v>
      </c>
      <c r="D35" s="77">
        <v>170436047</v>
      </c>
      <c r="E35" s="78">
        <v>28812000</v>
      </c>
      <c r="F35" s="79">
        <f t="shared" si="0"/>
        <v>199248047</v>
      </c>
      <c r="G35" s="77">
        <v>170436047</v>
      </c>
      <c r="H35" s="78">
        <v>28812000</v>
      </c>
      <c r="I35" s="79">
        <f t="shared" si="1"/>
        <v>199248047</v>
      </c>
      <c r="J35" s="77">
        <v>40520872</v>
      </c>
      <c r="K35" s="78">
        <v>-306321069</v>
      </c>
      <c r="L35" s="78">
        <f t="shared" si="2"/>
        <v>-265800197</v>
      </c>
      <c r="M35" s="95">
        <f t="shared" si="3"/>
        <v>-1.3340165738236822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40520872</v>
      </c>
      <c r="AA35" s="78">
        <v>-306321069</v>
      </c>
      <c r="AB35" s="78">
        <f t="shared" si="10"/>
        <v>-265800197</v>
      </c>
      <c r="AC35" s="95">
        <f t="shared" si="11"/>
        <v>-1.3340165738236822</v>
      </c>
      <c r="AD35" s="77">
        <v>14207269</v>
      </c>
      <c r="AE35" s="78">
        <v>13668630</v>
      </c>
      <c r="AF35" s="78">
        <f t="shared" si="12"/>
        <v>27875899</v>
      </c>
      <c r="AG35" s="78">
        <v>182349599</v>
      </c>
      <c r="AH35" s="78">
        <v>196311509</v>
      </c>
      <c r="AI35" s="79">
        <v>27875899</v>
      </c>
      <c r="AJ35" s="114">
        <f t="shared" si="13"/>
        <v>0.15287063504866824</v>
      </c>
      <c r="AK35" s="115">
        <f t="shared" si="14"/>
        <v>-10.535125557744344</v>
      </c>
    </row>
    <row r="36" spans="1:37" ht="13" x14ac:dyDescent="0.3">
      <c r="A36" s="55" t="s">
        <v>101</v>
      </c>
      <c r="B36" s="56" t="s">
        <v>502</v>
      </c>
      <c r="C36" s="57" t="s">
        <v>503</v>
      </c>
      <c r="D36" s="77">
        <v>1168703490</v>
      </c>
      <c r="E36" s="78">
        <v>160151598</v>
      </c>
      <c r="F36" s="79">
        <f t="shared" si="0"/>
        <v>1328855088</v>
      </c>
      <c r="G36" s="77">
        <v>1168703490</v>
      </c>
      <c r="H36" s="78">
        <v>160151598</v>
      </c>
      <c r="I36" s="79">
        <f t="shared" si="1"/>
        <v>1328855088</v>
      </c>
      <c r="J36" s="77">
        <v>280325384</v>
      </c>
      <c r="K36" s="78">
        <v>7878263</v>
      </c>
      <c r="L36" s="78">
        <f t="shared" si="2"/>
        <v>288203647</v>
      </c>
      <c r="M36" s="95">
        <f t="shared" si="3"/>
        <v>0.21688117056748629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280325384</v>
      </c>
      <c r="AA36" s="78">
        <v>7878263</v>
      </c>
      <c r="AB36" s="78">
        <f t="shared" si="10"/>
        <v>288203647</v>
      </c>
      <c r="AC36" s="95">
        <f t="shared" si="11"/>
        <v>0.21688117056748629</v>
      </c>
      <c r="AD36" s="77">
        <v>259500091</v>
      </c>
      <c r="AE36" s="78">
        <v>12066997</v>
      </c>
      <c r="AF36" s="78">
        <f t="shared" si="12"/>
        <v>271567088</v>
      </c>
      <c r="AG36" s="78">
        <v>1095159781</v>
      </c>
      <c r="AH36" s="78">
        <v>1108498298</v>
      </c>
      <c r="AI36" s="79">
        <v>271567088</v>
      </c>
      <c r="AJ36" s="114">
        <f t="shared" si="13"/>
        <v>0.24797028955174899</v>
      </c>
      <c r="AK36" s="115">
        <f t="shared" si="14"/>
        <v>6.1261322653354711E-2</v>
      </c>
    </row>
    <row r="37" spans="1:37" ht="13" x14ac:dyDescent="0.3">
      <c r="A37" s="55" t="s">
        <v>116</v>
      </c>
      <c r="B37" s="56" t="s">
        <v>504</v>
      </c>
      <c r="C37" s="57" t="s">
        <v>505</v>
      </c>
      <c r="D37" s="77">
        <v>101432973</v>
      </c>
      <c r="E37" s="78">
        <v>1858230</v>
      </c>
      <c r="F37" s="79">
        <f t="shared" si="0"/>
        <v>103291203</v>
      </c>
      <c r="G37" s="77">
        <v>101432973</v>
      </c>
      <c r="H37" s="78">
        <v>1858230</v>
      </c>
      <c r="I37" s="79">
        <f t="shared" si="1"/>
        <v>103291203</v>
      </c>
      <c r="J37" s="77">
        <v>36325728</v>
      </c>
      <c r="K37" s="78">
        <v>0</v>
      </c>
      <c r="L37" s="78">
        <f t="shared" si="2"/>
        <v>36325728</v>
      </c>
      <c r="M37" s="95">
        <f t="shared" si="3"/>
        <v>0.35168268879586967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36325728</v>
      </c>
      <c r="AA37" s="78">
        <v>0</v>
      </c>
      <c r="AB37" s="78">
        <f t="shared" si="10"/>
        <v>36325728</v>
      </c>
      <c r="AC37" s="95">
        <f t="shared" si="11"/>
        <v>0.35168268879586967</v>
      </c>
      <c r="AD37" s="77">
        <v>35052650</v>
      </c>
      <c r="AE37" s="78">
        <v>299261</v>
      </c>
      <c r="AF37" s="78">
        <f t="shared" si="12"/>
        <v>35351911</v>
      </c>
      <c r="AG37" s="78">
        <v>103228126</v>
      </c>
      <c r="AH37" s="78">
        <v>99832192</v>
      </c>
      <c r="AI37" s="79">
        <v>35351911</v>
      </c>
      <c r="AJ37" s="114">
        <f t="shared" si="13"/>
        <v>0.34246394243367356</v>
      </c>
      <c r="AK37" s="115">
        <f t="shared" si="14"/>
        <v>2.7546375074320562E-2</v>
      </c>
    </row>
    <row r="38" spans="1:37" ht="14" x14ac:dyDescent="0.3">
      <c r="A38" s="58" t="s">
        <v>0</v>
      </c>
      <c r="B38" s="59" t="s">
        <v>506</v>
      </c>
      <c r="C38" s="60" t="s">
        <v>0</v>
      </c>
      <c r="D38" s="80">
        <f>SUM(D32:D37)</f>
        <v>2365357723</v>
      </c>
      <c r="E38" s="81">
        <f>SUM(E32:E37)</f>
        <v>281717828</v>
      </c>
      <c r="F38" s="82">
        <f t="shared" si="0"/>
        <v>2647075551</v>
      </c>
      <c r="G38" s="80">
        <f>SUM(G32:G37)</f>
        <v>2365357723</v>
      </c>
      <c r="H38" s="81">
        <f>SUM(H32:H37)</f>
        <v>281717828</v>
      </c>
      <c r="I38" s="82">
        <f t="shared" si="1"/>
        <v>2647075551</v>
      </c>
      <c r="J38" s="80">
        <f>SUM(J32:J37)</f>
        <v>504042009</v>
      </c>
      <c r="K38" s="81">
        <f>SUM(K32:K37)</f>
        <v>-294142180</v>
      </c>
      <c r="L38" s="81">
        <f t="shared" si="2"/>
        <v>209899829</v>
      </c>
      <c r="M38" s="96">
        <f t="shared" si="3"/>
        <v>7.929498986936924E-2</v>
      </c>
      <c r="N38" s="80">
        <f>SUM(N32:N37)</f>
        <v>0</v>
      </c>
      <c r="O38" s="81">
        <f>SUM(O32:O37)</f>
        <v>0</v>
      </c>
      <c r="P38" s="81">
        <f t="shared" si="4"/>
        <v>0</v>
      </c>
      <c r="Q38" s="96">
        <f t="shared" si="5"/>
        <v>0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v>504042009</v>
      </c>
      <c r="AA38" s="81">
        <v>-294142180</v>
      </c>
      <c r="AB38" s="81">
        <f t="shared" si="10"/>
        <v>209899829</v>
      </c>
      <c r="AC38" s="96">
        <f t="shared" si="11"/>
        <v>7.929498986936924E-2</v>
      </c>
      <c r="AD38" s="80">
        <f>SUM(AD32:AD37)</f>
        <v>481504056</v>
      </c>
      <c r="AE38" s="81">
        <f>SUM(AE32:AE37)</f>
        <v>40152011</v>
      </c>
      <c r="AF38" s="81">
        <f t="shared" si="12"/>
        <v>521656067</v>
      </c>
      <c r="AG38" s="81">
        <f>SUM(AG32:AG37)</f>
        <v>2234915670</v>
      </c>
      <c r="AH38" s="81">
        <f>SUM(AH32:AH37)</f>
        <v>2283789234</v>
      </c>
      <c r="AI38" s="82">
        <f>SUM(AI32:AI37)</f>
        <v>521656067</v>
      </c>
      <c r="AJ38" s="116">
        <f t="shared" si="13"/>
        <v>0.23341196896256941</v>
      </c>
      <c r="AK38" s="117">
        <f t="shared" si="14"/>
        <v>-0.59762793480555843</v>
      </c>
    </row>
    <row r="39" spans="1:37" ht="13" x14ac:dyDescent="0.3">
      <c r="A39" s="55" t="s">
        <v>101</v>
      </c>
      <c r="B39" s="56" t="s">
        <v>83</v>
      </c>
      <c r="C39" s="57" t="s">
        <v>84</v>
      </c>
      <c r="D39" s="77">
        <v>3234187849</v>
      </c>
      <c r="E39" s="78">
        <v>627331283</v>
      </c>
      <c r="F39" s="79">
        <f t="shared" si="0"/>
        <v>3861519132</v>
      </c>
      <c r="G39" s="77">
        <v>3234187849</v>
      </c>
      <c r="H39" s="78">
        <v>627331283</v>
      </c>
      <c r="I39" s="79">
        <f t="shared" si="1"/>
        <v>3861519132</v>
      </c>
      <c r="J39" s="77">
        <v>912667486</v>
      </c>
      <c r="K39" s="78">
        <v>94214230</v>
      </c>
      <c r="L39" s="78">
        <f t="shared" si="2"/>
        <v>1006881716</v>
      </c>
      <c r="M39" s="95">
        <f t="shared" si="3"/>
        <v>0.26074756632851509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912667486</v>
      </c>
      <c r="AA39" s="78">
        <v>94214230</v>
      </c>
      <c r="AB39" s="78">
        <f t="shared" si="10"/>
        <v>1006881716</v>
      </c>
      <c r="AC39" s="95">
        <f t="shared" si="11"/>
        <v>0.26074756632851509</v>
      </c>
      <c r="AD39" s="77">
        <v>878753932</v>
      </c>
      <c r="AE39" s="78">
        <v>41782642</v>
      </c>
      <c r="AF39" s="78">
        <f t="shared" si="12"/>
        <v>920536574</v>
      </c>
      <c r="AG39" s="78">
        <v>3572007267</v>
      </c>
      <c r="AH39" s="78">
        <v>3592555000</v>
      </c>
      <c r="AI39" s="79">
        <v>920536574</v>
      </c>
      <c r="AJ39" s="114">
        <f t="shared" si="13"/>
        <v>0.25770848298780913</v>
      </c>
      <c r="AK39" s="115">
        <f t="shared" si="14"/>
        <v>9.3798708751793747E-2</v>
      </c>
    </row>
    <row r="40" spans="1:37" ht="13" x14ac:dyDescent="0.3">
      <c r="A40" s="55" t="s">
        <v>101</v>
      </c>
      <c r="B40" s="56" t="s">
        <v>507</v>
      </c>
      <c r="C40" s="57" t="s">
        <v>508</v>
      </c>
      <c r="D40" s="77">
        <v>366178723</v>
      </c>
      <c r="E40" s="78">
        <v>52387159</v>
      </c>
      <c r="F40" s="79">
        <f t="shared" si="0"/>
        <v>418565882</v>
      </c>
      <c r="G40" s="77">
        <v>366178723</v>
      </c>
      <c r="H40" s="78">
        <v>52387159</v>
      </c>
      <c r="I40" s="79">
        <f t="shared" si="1"/>
        <v>418565882</v>
      </c>
      <c r="J40" s="77">
        <v>82798706</v>
      </c>
      <c r="K40" s="78">
        <v>2819732</v>
      </c>
      <c r="L40" s="78">
        <f t="shared" si="2"/>
        <v>85618438</v>
      </c>
      <c r="M40" s="95">
        <f t="shared" si="3"/>
        <v>0.20455187984002959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82798706</v>
      </c>
      <c r="AA40" s="78">
        <v>2819732</v>
      </c>
      <c r="AB40" s="78">
        <f t="shared" si="10"/>
        <v>85618438</v>
      </c>
      <c r="AC40" s="95">
        <f t="shared" si="11"/>
        <v>0.20455187984002959</v>
      </c>
      <c r="AD40" s="77">
        <v>14261308</v>
      </c>
      <c r="AE40" s="78">
        <v>7386798</v>
      </c>
      <c r="AF40" s="78">
        <f t="shared" si="12"/>
        <v>21648106</v>
      </c>
      <c r="AG40" s="78">
        <v>345348794</v>
      </c>
      <c r="AH40" s="78">
        <v>390795303</v>
      </c>
      <c r="AI40" s="79">
        <v>21648106</v>
      </c>
      <c r="AJ40" s="114">
        <f t="shared" si="13"/>
        <v>6.2684759223453373E-2</v>
      </c>
      <c r="AK40" s="115">
        <f t="shared" si="14"/>
        <v>2.9550082579972585</v>
      </c>
    </row>
    <row r="41" spans="1:37" ht="13" x14ac:dyDescent="0.3">
      <c r="A41" s="55" t="s">
        <v>101</v>
      </c>
      <c r="B41" s="56" t="s">
        <v>509</v>
      </c>
      <c r="C41" s="57" t="s">
        <v>510</v>
      </c>
      <c r="D41" s="77">
        <v>170489356</v>
      </c>
      <c r="E41" s="78">
        <v>36361000</v>
      </c>
      <c r="F41" s="79">
        <f t="shared" si="0"/>
        <v>206850356</v>
      </c>
      <c r="G41" s="77">
        <v>170489356</v>
      </c>
      <c r="H41" s="78">
        <v>36361000</v>
      </c>
      <c r="I41" s="79">
        <f t="shared" si="1"/>
        <v>206850356</v>
      </c>
      <c r="J41" s="77">
        <v>49913574</v>
      </c>
      <c r="K41" s="78">
        <v>7129199</v>
      </c>
      <c r="L41" s="78">
        <f t="shared" si="2"/>
        <v>57042773</v>
      </c>
      <c r="M41" s="95">
        <f t="shared" si="3"/>
        <v>0.2757683095309732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49913574</v>
      </c>
      <c r="AA41" s="78">
        <v>7129199</v>
      </c>
      <c r="AB41" s="78">
        <f t="shared" si="10"/>
        <v>57042773</v>
      </c>
      <c r="AC41" s="95">
        <f t="shared" si="11"/>
        <v>0.2757683095309732</v>
      </c>
      <c r="AD41" s="77">
        <v>47959605</v>
      </c>
      <c r="AE41" s="78">
        <v>18459252</v>
      </c>
      <c r="AF41" s="78">
        <f t="shared" si="12"/>
        <v>66418857</v>
      </c>
      <c r="AG41" s="78">
        <v>203713421</v>
      </c>
      <c r="AH41" s="78">
        <v>242538857</v>
      </c>
      <c r="AI41" s="79">
        <v>66418857</v>
      </c>
      <c r="AJ41" s="114">
        <f t="shared" si="13"/>
        <v>0.32604065394395393</v>
      </c>
      <c r="AK41" s="115">
        <f t="shared" si="14"/>
        <v>-0.14116599447051614</v>
      </c>
    </row>
    <row r="42" spans="1:37" ht="13" x14ac:dyDescent="0.3">
      <c r="A42" s="55" t="s">
        <v>101</v>
      </c>
      <c r="B42" s="56" t="s">
        <v>511</v>
      </c>
      <c r="C42" s="57" t="s">
        <v>512</v>
      </c>
      <c r="D42" s="77">
        <v>591897590</v>
      </c>
      <c r="E42" s="78">
        <v>106725212</v>
      </c>
      <c r="F42" s="79">
        <f t="shared" si="0"/>
        <v>698622802</v>
      </c>
      <c r="G42" s="77">
        <v>591897590</v>
      </c>
      <c r="H42" s="78">
        <v>106725212</v>
      </c>
      <c r="I42" s="79">
        <f t="shared" si="1"/>
        <v>698622802</v>
      </c>
      <c r="J42" s="77">
        <v>79341885</v>
      </c>
      <c r="K42" s="78">
        <v>8536492</v>
      </c>
      <c r="L42" s="78">
        <f t="shared" si="2"/>
        <v>87878377</v>
      </c>
      <c r="M42" s="95">
        <f t="shared" si="3"/>
        <v>0.12578801715092031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79341885</v>
      </c>
      <c r="AA42" s="78">
        <v>8536492</v>
      </c>
      <c r="AB42" s="78">
        <f t="shared" si="10"/>
        <v>87878377</v>
      </c>
      <c r="AC42" s="95">
        <f t="shared" si="11"/>
        <v>0.12578801715092031</v>
      </c>
      <c r="AD42" s="77">
        <v>85846615</v>
      </c>
      <c r="AE42" s="78">
        <v>2476737</v>
      </c>
      <c r="AF42" s="78">
        <f t="shared" si="12"/>
        <v>88323352</v>
      </c>
      <c r="AG42" s="78">
        <v>627987134</v>
      </c>
      <c r="AH42" s="78">
        <v>627987134</v>
      </c>
      <c r="AI42" s="79">
        <v>88323352</v>
      </c>
      <c r="AJ42" s="114">
        <f t="shared" si="13"/>
        <v>0.1406451616889336</v>
      </c>
      <c r="AK42" s="115">
        <f t="shared" si="14"/>
        <v>-5.038022107675455E-3</v>
      </c>
    </row>
    <row r="43" spans="1:37" ht="13" x14ac:dyDescent="0.3">
      <c r="A43" s="55" t="s">
        <v>116</v>
      </c>
      <c r="B43" s="56" t="s">
        <v>513</v>
      </c>
      <c r="C43" s="57" t="s">
        <v>514</v>
      </c>
      <c r="D43" s="77">
        <v>163629000</v>
      </c>
      <c r="E43" s="78">
        <v>4564800</v>
      </c>
      <c r="F43" s="79">
        <f t="shared" si="0"/>
        <v>168193800</v>
      </c>
      <c r="G43" s="77">
        <v>163629000</v>
      </c>
      <c r="H43" s="78">
        <v>4564800</v>
      </c>
      <c r="I43" s="79">
        <f t="shared" si="1"/>
        <v>168193800</v>
      </c>
      <c r="J43" s="77">
        <v>122004732</v>
      </c>
      <c r="K43" s="78">
        <v>2120</v>
      </c>
      <c r="L43" s="78">
        <f t="shared" si="2"/>
        <v>122006852</v>
      </c>
      <c r="M43" s="95">
        <f t="shared" si="3"/>
        <v>0.72539446757252646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122004732</v>
      </c>
      <c r="AA43" s="78">
        <v>2120</v>
      </c>
      <c r="AB43" s="78">
        <f t="shared" si="10"/>
        <v>122006852</v>
      </c>
      <c r="AC43" s="95">
        <f t="shared" si="11"/>
        <v>0.72539446757252646</v>
      </c>
      <c r="AD43" s="77">
        <v>60941596</v>
      </c>
      <c r="AE43" s="78">
        <v>-10451296</v>
      </c>
      <c r="AF43" s="78">
        <f t="shared" si="12"/>
        <v>50490300</v>
      </c>
      <c r="AG43" s="78">
        <v>171307600</v>
      </c>
      <c r="AH43" s="78">
        <v>165433344</v>
      </c>
      <c r="AI43" s="79">
        <v>50490300</v>
      </c>
      <c r="AJ43" s="114">
        <f t="shared" si="13"/>
        <v>0.29473473447762971</v>
      </c>
      <c r="AK43" s="115">
        <f t="shared" si="14"/>
        <v>1.4164414154798051</v>
      </c>
    </row>
    <row r="44" spans="1:37" ht="14" x14ac:dyDescent="0.3">
      <c r="A44" s="58" t="s">
        <v>0</v>
      </c>
      <c r="B44" s="59" t="s">
        <v>515</v>
      </c>
      <c r="C44" s="60" t="s">
        <v>0</v>
      </c>
      <c r="D44" s="80">
        <f>SUM(D39:D43)</f>
        <v>4526382518</v>
      </c>
      <c r="E44" s="81">
        <f>SUM(E39:E43)</f>
        <v>827369454</v>
      </c>
      <c r="F44" s="82">
        <f t="shared" si="0"/>
        <v>5353751972</v>
      </c>
      <c r="G44" s="80">
        <f>SUM(G39:G43)</f>
        <v>4526382518</v>
      </c>
      <c r="H44" s="81">
        <f>SUM(H39:H43)</f>
        <v>827369454</v>
      </c>
      <c r="I44" s="82">
        <f t="shared" si="1"/>
        <v>5353751972</v>
      </c>
      <c r="J44" s="80">
        <f>SUM(J39:J43)</f>
        <v>1246726383</v>
      </c>
      <c r="K44" s="81">
        <f>SUM(K39:K43)</f>
        <v>112701773</v>
      </c>
      <c r="L44" s="81">
        <f t="shared" si="2"/>
        <v>1359428156</v>
      </c>
      <c r="M44" s="96">
        <f t="shared" si="3"/>
        <v>0.25392064539219933</v>
      </c>
      <c r="N44" s="80">
        <f>SUM(N39:N43)</f>
        <v>0</v>
      </c>
      <c r="O44" s="81">
        <f>SUM(O39:O43)</f>
        <v>0</v>
      </c>
      <c r="P44" s="81">
        <f t="shared" si="4"/>
        <v>0</v>
      </c>
      <c r="Q44" s="96">
        <f t="shared" si="5"/>
        <v>0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v>1246726383</v>
      </c>
      <c r="AA44" s="81">
        <v>112701773</v>
      </c>
      <c r="AB44" s="81">
        <f t="shared" si="10"/>
        <v>1359428156</v>
      </c>
      <c r="AC44" s="96">
        <f t="shared" si="11"/>
        <v>0.25392064539219933</v>
      </c>
      <c r="AD44" s="80">
        <f>SUM(AD39:AD43)</f>
        <v>1087763056</v>
      </c>
      <c r="AE44" s="81">
        <f>SUM(AE39:AE43)</f>
        <v>59654133</v>
      </c>
      <c r="AF44" s="81">
        <f t="shared" si="12"/>
        <v>1147417189</v>
      </c>
      <c r="AG44" s="81">
        <f>SUM(AG39:AG43)</f>
        <v>4920364216</v>
      </c>
      <c r="AH44" s="81">
        <f>SUM(AH39:AH43)</f>
        <v>5019309638</v>
      </c>
      <c r="AI44" s="82">
        <f>SUM(AI39:AI43)</f>
        <v>1147417189</v>
      </c>
      <c r="AJ44" s="116">
        <f t="shared" si="13"/>
        <v>0.23319761274355225</v>
      </c>
      <c r="AK44" s="117">
        <f t="shared" si="14"/>
        <v>0.18477234700028533</v>
      </c>
    </row>
    <row r="45" spans="1:37" ht="14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11806812406</v>
      </c>
      <c r="E45" s="84">
        <f>SUM(E9:E12,E14:E20,E22:E30,E32:E37,E39:E43)</f>
        <v>2013454497</v>
      </c>
      <c r="F45" s="85">
        <f t="shared" si="0"/>
        <v>13820266903</v>
      </c>
      <c r="G45" s="83">
        <f>SUM(G9:G12,G14:G20,G22:G30,G32:G37,G39:G43)</f>
        <v>11806812406</v>
      </c>
      <c r="H45" s="84">
        <f>SUM(H9:H12,H14:H20,H22:H30,H32:H37,H39:H43)</f>
        <v>2013454497</v>
      </c>
      <c r="I45" s="85">
        <f t="shared" si="1"/>
        <v>13820266903</v>
      </c>
      <c r="J45" s="83">
        <f>SUM(J9:J12,J14:J20,J22:J30,J32:J37,J39:J43)</f>
        <v>2980103155</v>
      </c>
      <c r="K45" s="84">
        <f>SUM(K9:K12,K14:K20,K22:K30,K32:K37,K39:K43)</f>
        <v>-34503961</v>
      </c>
      <c r="L45" s="84">
        <f t="shared" si="2"/>
        <v>2945599194</v>
      </c>
      <c r="M45" s="97">
        <f t="shared" si="3"/>
        <v>0.21313620168656738</v>
      </c>
      <c r="N45" s="83">
        <f>SUM(N9:N12,N14:N20,N22:N30,N32:N37,N39:N43)</f>
        <v>0</v>
      </c>
      <c r="O45" s="84">
        <f>SUM(O9:O12,O14:O20,O22:O30,O32:O37,O39:O43)</f>
        <v>0</v>
      </c>
      <c r="P45" s="84">
        <f t="shared" si="4"/>
        <v>0</v>
      </c>
      <c r="Q45" s="97">
        <f t="shared" si="5"/>
        <v>0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v>2980103155</v>
      </c>
      <c r="AA45" s="84">
        <v>-34503961</v>
      </c>
      <c r="AB45" s="84">
        <f t="shared" si="10"/>
        <v>2945599194</v>
      </c>
      <c r="AC45" s="97">
        <f t="shared" si="11"/>
        <v>0.21313620168656738</v>
      </c>
      <c r="AD45" s="83">
        <f>SUM(AD9:AD12,AD14:AD20,AD22:AD30,AD32:AD37,AD39:AD43)</f>
        <v>2659911753</v>
      </c>
      <c r="AE45" s="84">
        <f>SUM(AE9:AE12,AE14:AE20,AE22:AE30,AE32:AE37,AE39:AE43)</f>
        <v>224675711</v>
      </c>
      <c r="AF45" s="84">
        <f t="shared" si="12"/>
        <v>2884587464</v>
      </c>
      <c r="AG45" s="84">
        <f>SUM(AG9:AG12,AG14:AG20,AG22:AG30,AG32:AG37,AG39:AG43)</f>
        <v>12198017538</v>
      </c>
      <c r="AH45" s="84">
        <f>SUM(AH9:AH12,AH14:AH20,AH22:AH30,AH32:AH37,AH39:AH43)</f>
        <v>13207833761</v>
      </c>
      <c r="AI45" s="85">
        <f>SUM(AI9:AI12,AI14:AI20,AI22:AI30,AI32:AI37,AI39:AI43)</f>
        <v>2884587464</v>
      </c>
      <c r="AJ45" s="118">
        <f t="shared" si="13"/>
        <v>0.23648002267694396</v>
      </c>
      <c r="AK45" s="119">
        <f t="shared" si="14"/>
        <v>2.1150937789695679E-2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517</v>
      </c>
      <c r="C9" s="57" t="s">
        <v>518</v>
      </c>
      <c r="D9" s="77">
        <v>646995069</v>
      </c>
      <c r="E9" s="78">
        <v>196471805</v>
      </c>
      <c r="F9" s="79">
        <f>$D9       +$E9</f>
        <v>843466874</v>
      </c>
      <c r="G9" s="77">
        <v>646995069</v>
      </c>
      <c r="H9" s="78">
        <v>211471805</v>
      </c>
      <c r="I9" s="79">
        <f>$G9       +$H9</f>
        <v>858466874</v>
      </c>
      <c r="J9" s="77">
        <v>237801515</v>
      </c>
      <c r="K9" s="78">
        <v>56565663</v>
      </c>
      <c r="L9" s="78">
        <f>$J9       +$K9</f>
        <v>294367178</v>
      </c>
      <c r="M9" s="95">
        <f>IF(($F9       =0),0,($L9       /$F9       ))</f>
        <v>0.3489967265744689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237801515</v>
      </c>
      <c r="AA9" s="78">
        <v>56565663</v>
      </c>
      <c r="AB9" s="78">
        <f>$Z9       +$AA9</f>
        <v>294367178</v>
      </c>
      <c r="AC9" s="95">
        <f>IF(($F9       =0),0,($AB9       /$F9       ))</f>
        <v>0.3489967265744689</v>
      </c>
      <c r="AD9" s="77">
        <v>230563978</v>
      </c>
      <c r="AE9" s="78">
        <v>54550497</v>
      </c>
      <c r="AF9" s="78">
        <f>$AD9       +$AE9</f>
        <v>285114475</v>
      </c>
      <c r="AG9" s="78">
        <v>866048268</v>
      </c>
      <c r="AH9" s="78">
        <v>906144152</v>
      </c>
      <c r="AI9" s="79">
        <v>285114475</v>
      </c>
      <c r="AJ9" s="114">
        <f>IF(($AG9       =0),0,($AI9       /$AG9       ))</f>
        <v>0.3292131461199343</v>
      </c>
      <c r="AK9" s="115">
        <f>IF(($AF9       =0),0,(($L9       /$AF9       )-1))</f>
        <v>3.245258943797924E-2</v>
      </c>
    </row>
    <row r="10" spans="1:37" ht="13" x14ac:dyDescent="0.3">
      <c r="A10" s="55" t="s">
        <v>101</v>
      </c>
      <c r="B10" s="56" t="s">
        <v>85</v>
      </c>
      <c r="C10" s="57" t="s">
        <v>86</v>
      </c>
      <c r="D10" s="77">
        <v>2873017172</v>
      </c>
      <c r="E10" s="78">
        <v>373906000</v>
      </c>
      <c r="F10" s="79">
        <f t="shared" ref="F10:F35" si="0">$D10      +$E10</f>
        <v>3246923172</v>
      </c>
      <c r="G10" s="77">
        <v>2873017172</v>
      </c>
      <c r="H10" s="78">
        <v>373906000</v>
      </c>
      <c r="I10" s="79">
        <f t="shared" ref="I10:I35" si="1">$G10      +$H10</f>
        <v>3246923172</v>
      </c>
      <c r="J10" s="77">
        <v>960237307</v>
      </c>
      <c r="K10" s="78">
        <v>45946699</v>
      </c>
      <c r="L10" s="78">
        <f t="shared" ref="L10:L35" si="2">$J10      +$K10</f>
        <v>1006184006</v>
      </c>
      <c r="M10" s="95">
        <f t="shared" ref="M10:M35" si="3">IF(($F10      =0),0,($L10      /$F10      ))</f>
        <v>0.30988845522335629</v>
      </c>
      <c r="N10" s="77">
        <v>0</v>
      </c>
      <c r="O10" s="78">
        <v>0</v>
      </c>
      <c r="P10" s="78">
        <f t="shared" ref="P10:P35" si="4">$N10      +$O10</f>
        <v>0</v>
      </c>
      <c r="Q10" s="95">
        <f t="shared" ref="Q10:Q35" si="5">IF(($F10      =0),0,($P10      /$F10      ))</f>
        <v>0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v>960237307</v>
      </c>
      <c r="AA10" s="78">
        <v>45946699</v>
      </c>
      <c r="AB10" s="78">
        <f t="shared" ref="AB10:AB35" si="10">$Z10      +$AA10</f>
        <v>1006184006</v>
      </c>
      <c r="AC10" s="95">
        <f t="shared" ref="AC10:AC35" si="11">IF(($F10      =0),0,($AB10      /$F10      ))</f>
        <v>0.30988845522335629</v>
      </c>
      <c r="AD10" s="77">
        <v>898787917</v>
      </c>
      <c r="AE10" s="78">
        <v>48751812</v>
      </c>
      <c r="AF10" s="78">
        <f t="shared" ref="AF10:AF35" si="12">$AD10      +$AE10</f>
        <v>947539729</v>
      </c>
      <c r="AG10" s="78">
        <v>3131961890</v>
      </c>
      <c r="AH10" s="78">
        <v>3372861053</v>
      </c>
      <c r="AI10" s="79">
        <v>947539729</v>
      </c>
      <c r="AJ10" s="114">
        <f t="shared" ref="AJ10:AJ35" si="13">IF(($AG10      =0),0,($AI10      /$AG10      ))</f>
        <v>0.30253871607613975</v>
      </c>
      <c r="AK10" s="115">
        <f t="shared" ref="AK10:AK35" si="14">IF(($AF10      =0),0,(($L10      /$AF10      )-1))</f>
        <v>6.1891100927125242E-2</v>
      </c>
    </row>
    <row r="11" spans="1:37" ht="13" x14ac:dyDescent="0.3">
      <c r="A11" s="55" t="s">
        <v>101</v>
      </c>
      <c r="B11" s="56" t="s">
        <v>87</v>
      </c>
      <c r="C11" s="57" t="s">
        <v>88</v>
      </c>
      <c r="D11" s="77">
        <v>6957366732</v>
      </c>
      <c r="E11" s="78">
        <v>482704389</v>
      </c>
      <c r="F11" s="79">
        <f t="shared" si="0"/>
        <v>7440071121</v>
      </c>
      <c r="G11" s="77">
        <v>6957366732</v>
      </c>
      <c r="H11" s="78">
        <v>482704389</v>
      </c>
      <c r="I11" s="79">
        <f t="shared" si="1"/>
        <v>7440071121</v>
      </c>
      <c r="J11" s="77">
        <v>1819485141</v>
      </c>
      <c r="K11" s="78">
        <v>43323766</v>
      </c>
      <c r="L11" s="78">
        <f t="shared" si="2"/>
        <v>1862808907</v>
      </c>
      <c r="M11" s="95">
        <f t="shared" si="3"/>
        <v>0.2503751478587512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1819485141</v>
      </c>
      <c r="AA11" s="78">
        <v>43323766</v>
      </c>
      <c r="AB11" s="78">
        <f t="shared" si="10"/>
        <v>1862808907</v>
      </c>
      <c r="AC11" s="95">
        <f t="shared" si="11"/>
        <v>0.2503751478587512</v>
      </c>
      <c r="AD11" s="77">
        <v>1855893700</v>
      </c>
      <c r="AE11" s="78">
        <v>81291465</v>
      </c>
      <c r="AF11" s="78">
        <f t="shared" si="12"/>
        <v>1937185165</v>
      </c>
      <c r="AG11" s="78">
        <v>8714197054</v>
      </c>
      <c r="AH11" s="78">
        <v>8080465599</v>
      </c>
      <c r="AI11" s="79">
        <v>1937185165</v>
      </c>
      <c r="AJ11" s="114">
        <f t="shared" si="13"/>
        <v>0.22230219869893705</v>
      </c>
      <c r="AK11" s="115">
        <f t="shared" si="14"/>
        <v>-3.8393984913672408E-2</v>
      </c>
    </row>
    <row r="12" spans="1:37" ht="13" x14ac:dyDescent="0.3">
      <c r="A12" s="55" t="s">
        <v>101</v>
      </c>
      <c r="B12" s="56" t="s">
        <v>519</v>
      </c>
      <c r="C12" s="57" t="s">
        <v>520</v>
      </c>
      <c r="D12" s="77">
        <v>302233192</v>
      </c>
      <c r="E12" s="78">
        <v>55009250</v>
      </c>
      <c r="F12" s="79">
        <f t="shared" si="0"/>
        <v>357242442</v>
      </c>
      <c r="G12" s="77">
        <v>302233192</v>
      </c>
      <c r="H12" s="78">
        <v>55009250</v>
      </c>
      <c r="I12" s="79">
        <f t="shared" si="1"/>
        <v>357242442</v>
      </c>
      <c r="J12" s="77">
        <v>9277515</v>
      </c>
      <c r="K12" s="78">
        <v>2707809</v>
      </c>
      <c r="L12" s="78">
        <f t="shared" si="2"/>
        <v>11985324</v>
      </c>
      <c r="M12" s="95">
        <f t="shared" si="3"/>
        <v>3.354955232334908E-2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9277515</v>
      </c>
      <c r="AA12" s="78">
        <v>2707809</v>
      </c>
      <c r="AB12" s="78">
        <f t="shared" si="10"/>
        <v>11985324</v>
      </c>
      <c r="AC12" s="95">
        <f t="shared" si="11"/>
        <v>3.354955232334908E-2</v>
      </c>
      <c r="AD12" s="77">
        <v>76878101</v>
      </c>
      <c r="AE12" s="78">
        <v>3835335</v>
      </c>
      <c r="AF12" s="78">
        <f t="shared" si="12"/>
        <v>80713436</v>
      </c>
      <c r="AG12" s="78">
        <v>342668828</v>
      </c>
      <c r="AH12" s="78">
        <v>342741830</v>
      </c>
      <c r="AI12" s="79">
        <v>80713436</v>
      </c>
      <c r="AJ12" s="114">
        <f t="shared" si="13"/>
        <v>0.23554356102679991</v>
      </c>
      <c r="AK12" s="115">
        <f t="shared" si="14"/>
        <v>-0.85150769693412631</v>
      </c>
    </row>
    <row r="13" spans="1:37" ht="13" x14ac:dyDescent="0.3">
      <c r="A13" s="55" t="s">
        <v>101</v>
      </c>
      <c r="B13" s="56" t="s">
        <v>521</v>
      </c>
      <c r="C13" s="57" t="s">
        <v>522</v>
      </c>
      <c r="D13" s="77">
        <v>1136908339</v>
      </c>
      <c r="E13" s="78">
        <v>225068000</v>
      </c>
      <c r="F13" s="79">
        <f t="shared" si="0"/>
        <v>1361976339</v>
      </c>
      <c r="G13" s="77">
        <v>1136908339</v>
      </c>
      <c r="H13" s="78">
        <v>225068000</v>
      </c>
      <c r="I13" s="79">
        <f t="shared" si="1"/>
        <v>1361976339</v>
      </c>
      <c r="J13" s="77">
        <v>395464784</v>
      </c>
      <c r="K13" s="78">
        <v>16486227</v>
      </c>
      <c r="L13" s="78">
        <f t="shared" si="2"/>
        <v>411951011</v>
      </c>
      <c r="M13" s="95">
        <f t="shared" si="3"/>
        <v>0.30246561500654673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395464784</v>
      </c>
      <c r="AA13" s="78">
        <v>16486227</v>
      </c>
      <c r="AB13" s="78">
        <f t="shared" si="10"/>
        <v>411951011</v>
      </c>
      <c r="AC13" s="95">
        <f t="shared" si="11"/>
        <v>0.30246561500654673</v>
      </c>
      <c r="AD13" s="77">
        <v>373765105</v>
      </c>
      <c r="AE13" s="78">
        <v>37448391</v>
      </c>
      <c r="AF13" s="78">
        <f t="shared" si="12"/>
        <v>411213496</v>
      </c>
      <c r="AG13" s="78">
        <v>1313628642</v>
      </c>
      <c r="AH13" s="78">
        <v>1309005135</v>
      </c>
      <c r="AI13" s="79">
        <v>411213496</v>
      </c>
      <c r="AJ13" s="114">
        <f t="shared" si="13"/>
        <v>0.31303633527198932</v>
      </c>
      <c r="AK13" s="115">
        <f t="shared" si="14"/>
        <v>1.7935087422324969E-3</v>
      </c>
    </row>
    <row r="14" spans="1:37" ht="13" x14ac:dyDescent="0.3">
      <c r="A14" s="55" t="s">
        <v>116</v>
      </c>
      <c r="B14" s="56" t="s">
        <v>523</v>
      </c>
      <c r="C14" s="57" t="s">
        <v>524</v>
      </c>
      <c r="D14" s="77">
        <v>463020170</v>
      </c>
      <c r="E14" s="78">
        <v>32950001</v>
      </c>
      <c r="F14" s="79">
        <f t="shared" si="0"/>
        <v>495970171</v>
      </c>
      <c r="G14" s="77">
        <v>463020170</v>
      </c>
      <c r="H14" s="78">
        <v>32950001</v>
      </c>
      <c r="I14" s="79">
        <f t="shared" si="1"/>
        <v>495970171</v>
      </c>
      <c r="J14" s="77">
        <v>182008728</v>
      </c>
      <c r="K14" s="78">
        <v>183679148</v>
      </c>
      <c r="L14" s="78">
        <f t="shared" si="2"/>
        <v>365687876</v>
      </c>
      <c r="M14" s="95">
        <f t="shared" si="3"/>
        <v>0.7373182852159873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182008728</v>
      </c>
      <c r="AA14" s="78">
        <v>183679148</v>
      </c>
      <c r="AB14" s="78">
        <f t="shared" si="10"/>
        <v>365687876</v>
      </c>
      <c r="AC14" s="95">
        <f t="shared" si="11"/>
        <v>0.7373182852159873</v>
      </c>
      <c r="AD14" s="77">
        <v>0</v>
      </c>
      <c r="AE14" s="78">
        <v>1482197</v>
      </c>
      <c r="AF14" s="78">
        <f t="shared" si="12"/>
        <v>1482197</v>
      </c>
      <c r="AG14" s="78">
        <v>509199000</v>
      </c>
      <c r="AH14" s="78">
        <v>514628976</v>
      </c>
      <c r="AI14" s="79">
        <v>1482197</v>
      </c>
      <c r="AJ14" s="114">
        <f t="shared" si="13"/>
        <v>2.9108403590737608E-3</v>
      </c>
      <c r="AK14" s="115">
        <f t="shared" si="14"/>
        <v>245.72015663235049</v>
      </c>
    </row>
    <row r="15" spans="1:37" ht="14" x14ac:dyDescent="0.3">
      <c r="A15" s="58" t="s">
        <v>0</v>
      </c>
      <c r="B15" s="59" t="s">
        <v>525</v>
      </c>
      <c r="C15" s="60" t="s">
        <v>0</v>
      </c>
      <c r="D15" s="80">
        <f>SUM(D9:D14)</f>
        <v>12379540674</v>
      </c>
      <c r="E15" s="81">
        <f>SUM(E9:E14)</f>
        <v>1366109445</v>
      </c>
      <c r="F15" s="82">
        <f t="shared" si="0"/>
        <v>13745650119</v>
      </c>
      <c r="G15" s="80">
        <f>SUM(G9:G14)</f>
        <v>12379540674</v>
      </c>
      <c r="H15" s="81">
        <f>SUM(H9:H14)</f>
        <v>1381109445</v>
      </c>
      <c r="I15" s="82">
        <f t="shared" si="1"/>
        <v>13760650119</v>
      </c>
      <c r="J15" s="80">
        <f>SUM(J9:J14)</f>
        <v>3604274990</v>
      </c>
      <c r="K15" s="81">
        <f>SUM(K9:K14)</f>
        <v>348709312</v>
      </c>
      <c r="L15" s="81">
        <f t="shared" si="2"/>
        <v>3952984302</v>
      </c>
      <c r="M15" s="96">
        <f t="shared" si="3"/>
        <v>0.28758074501954373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3604274990</v>
      </c>
      <c r="AA15" s="81">
        <v>348709312</v>
      </c>
      <c r="AB15" s="81">
        <f t="shared" si="10"/>
        <v>3952984302</v>
      </c>
      <c r="AC15" s="96">
        <f t="shared" si="11"/>
        <v>0.28758074501954373</v>
      </c>
      <c r="AD15" s="80">
        <f>SUM(AD9:AD14)</f>
        <v>3435888801</v>
      </c>
      <c r="AE15" s="81">
        <f>SUM(AE9:AE14)</f>
        <v>227359697</v>
      </c>
      <c r="AF15" s="81">
        <f t="shared" si="12"/>
        <v>3663248498</v>
      </c>
      <c r="AG15" s="81">
        <f>SUM(AG9:AG14)</f>
        <v>14877703682</v>
      </c>
      <c r="AH15" s="81">
        <f>SUM(AH9:AH14)</f>
        <v>14525846745</v>
      </c>
      <c r="AI15" s="82">
        <f>SUM(AI9:AI14)</f>
        <v>3663248498</v>
      </c>
      <c r="AJ15" s="116">
        <f t="shared" si="13"/>
        <v>0.24622405287127966</v>
      </c>
      <c r="AK15" s="117">
        <f t="shared" si="14"/>
        <v>7.9092587947059867E-2</v>
      </c>
    </row>
    <row r="16" spans="1:37" ht="13" x14ac:dyDescent="0.3">
      <c r="A16" s="55" t="s">
        <v>101</v>
      </c>
      <c r="B16" s="56" t="s">
        <v>526</v>
      </c>
      <c r="C16" s="57" t="s">
        <v>527</v>
      </c>
      <c r="D16" s="77">
        <v>220940387</v>
      </c>
      <c r="E16" s="78">
        <v>38596464</v>
      </c>
      <c r="F16" s="79">
        <f t="shared" si="0"/>
        <v>259536851</v>
      </c>
      <c r="G16" s="77">
        <v>220940387</v>
      </c>
      <c r="H16" s="78">
        <v>38596464</v>
      </c>
      <c r="I16" s="79">
        <f t="shared" si="1"/>
        <v>259536851</v>
      </c>
      <c r="J16" s="77">
        <v>68730148</v>
      </c>
      <c r="K16" s="78">
        <v>22334034</v>
      </c>
      <c r="L16" s="78">
        <f t="shared" si="2"/>
        <v>91064182</v>
      </c>
      <c r="M16" s="95">
        <f t="shared" si="3"/>
        <v>0.35087187676481441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68730148</v>
      </c>
      <c r="AA16" s="78">
        <v>22334034</v>
      </c>
      <c r="AB16" s="78">
        <f t="shared" si="10"/>
        <v>91064182</v>
      </c>
      <c r="AC16" s="95">
        <f t="shared" si="11"/>
        <v>0.35087187676481441</v>
      </c>
      <c r="AD16" s="77">
        <v>76249414</v>
      </c>
      <c r="AE16" s="78">
        <v>15856016</v>
      </c>
      <c r="AF16" s="78">
        <f t="shared" si="12"/>
        <v>92105430</v>
      </c>
      <c r="AG16" s="78">
        <v>277074912</v>
      </c>
      <c r="AH16" s="78">
        <v>270286103</v>
      </c>
      <c r="AI16" s="79">
        <v>92105430</v>
      </c>
      <c r="AJ16" s="114">
        <f t="shared" si="13"/>
        <v>0.33242067762526256</v>
      </c>
      <c r="AK16" s="115">
        <f t="shared" si="14"/>
        <v>-1.1304957807590665E-2</v>
      </c>
    </row>
    <row r="17" spans="1:37" ht="13" x14ac:dyDescent="0.3">
      <c r="A17" s="55" t="s">
        <v>101</v>
      </c>
      <c r="B17" s="56" t="s">
        <v>528</v>
      </c>
      <c r="C17" s="57" t="s">
        <v>529</v>
      </c>
      <c r="D17" s="77">
        <v>351090842</v>
      </c>
      <c r="E17" s="78">
        <v>35353000</v>
      </c>
      <c r="F17" s="79">
        <f t="shared" si="0"/>
        <v>386443842</v>
      </c>
      <c r="G17" s="77">
        <v>351090842</v>
      </c>
      <c r="H17" s="78">
        <v>35353000</v>
      </c>
      <c r="I17" s="79">
        <f t="shared" si="1"/>
        <v>386443842</v>
      </c>
      <c r="J17" s="77">
        <v>126115671</v>
      </c>
      <c r="K17" s="78">
        <v>547826</v>
      </c>
      <c r="L17" s="78">
        <f t="shared" si="2"/>
        <v>126663497</v>
      </c>
      <c r="M17" s="95">
        <f t="shared" si="3"/>
        <v>0.32776689193562047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126115671</v>
      </c>
      <c r="AA17" s="78">
        <v>547826</v>
      </c>
      <c r="AB17" s="78">
        <f t="shared" si="10"/>
        <v>126663497</v>
      </c>
      <c r="AC17" s="95">
        <f t="shared" si="11"/>
        <v>0.32776689193562047</v>
      </c>
      <c r="AD17" s="77">
        <v>108717717</v>
      </c>
      <c r="AE17" s="78">
        <v>6503860</v>
      </c>
      <c r="AF17" s="78">
        <f t="shared" si="12"/>
        <v>115221577</v>
      </c>
      <c r="AG17" s="78">
        <v>359014848</v>
      </c>
      <c r="AH17" s="78">
        <v>375961010</v>
      </c>
      <c r="AI17" s="79">
        <v>115221577</v>
      </c>
      <c r="AJ17" s="114">
        <f t="shared" si="13"/>
        <v>0.32093819417741742</v>
      </c>
      <c r="AK17" s="115">
        <f t="shared" si="14"/>
        <v>9.9303622619225207E-2</v>
      </c>
    </row>
    <row r="18" spans="1:37" ht="13" x14ac:dyDescent="0.3">
      <c r="A18" s="55" t="s">
        <v>101</v>
      </c>
      <c r="B18" s="56" t="s">
        <v>530</v>
      </c>
      <c r="C18" s="57" t="s">
        <v>531</v>
      </c>
      <c r="D18" s="77">
        <v>1358651597</v>
      </c>
      <c r="E18" s="78">
        <v>133520266</v>
      </c>
      <c r="F18" s="79">
        <f t="shared" si="0"/>
        <v>1492171863</v>
      </c>
      <c r="G18" s="77">
        <v>1358651597</v>
      </c>
      <c r="H18" s="78">
        <v>133520266</v>
      </c>
      <c r="I18" s="79">
        <f t="shared" si="1"/>
        <v>1492171863</v>
      </c>
      <c r="J18" s="77">
        <v>260596983</v>
      </c>
      <c r="K18" s="78">
        <v>35429820</v>
      </c>
      <c r="L18" s="78">
        <f t="shared" si="2"/>
        <v>296026803</v>
      </c>
      <c r="M18" s="95">
        <f t="shared" si="3"/>
        <v>0.1983865333077923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260596983</v>
      </c>
      <c r="AA18" s="78">
        <v>35429820</v>
      </c>
      <c r="AB18" s="78">
        <f t="shared" si="10"/>
        <v>296026803</v>
      </c>
      <c r="AC18" s="95">
        <f t="shared" si="11"/>
        <v>0.1983865333077923</v>
      </c>
      <c r="AD18" s="77">
        <v>340045849</v>
      </c>
      <c r="AE18" s="78">
        <v>41355021</v>
      </c>
      <c r="AF18" s="78">
        <f t="shared" si="12"/>
        <v>381400870</v>
      </c>
      <c r="AG18" s="78">
        <v>1539022632</v>
      </c>
      <c r="AH18" s="78">
        <v>1412947679</v>
      </c>
      <c r="AI18" s="79">
        <v>381400870</v>
      </c>
      <c r="AJ18" s="114">
        <f t="shared" si="13"/>
        <v>0.24782018280287382</v>
      </c>
      <c r="AK18" s="115">
        <f t="shared" si="14"/>
        <v>-0.22384339867919023</v>
      </c>
    </row>
    <row r="19" spans="1:37" ht="13" x14ac:dyDescent="0.3">
      <c r="A19" s="55" t="s">
        <v>101</v>
      </c>
      <c r="B19" s="56" t="s">
        <v>532</v>
      </c>
      <c r="C19" s="57" t="s">
        <v>533</v>
      </c>
      <c r="D19" s="77">
        <v>888109713</v>
      </c>
      <c r="E19" s="78">
        <v>42460000</v>
      </c>
      <c r="F19" s="79">
        <f t="shared" si="0"/>
        <v>930569713</v>
      </c>
      <c r="G19" s="77">
        <v>888109713</v>
      </c>
      <c r="H19" s="78">
        <v>42460000</v>
      </c>
      <c r="I19" s="79">
        <f t="shared" si="1"/>
        <v>930569713</v>
      </c>
      <c r="J19" s="77">
        <v>45046768</v>
      </c>
      <c r="K19" s="78">
        <v>1420102</v>
      </c>
      <c r="L19" s="78">
        <f t="shared" si="2"/>
        <v>46466870</v>
      </c>
      <c r="M19" s="95">
        <f t="shared" si="3"/>
        <v>4.9933787174524132E-2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45046768</v>
      </c>
      <c r="AA19" s="78">
        <v>1420102</v>
      </c>
      <c r="AB19" s="78">
        <f t="shared" si="10"/>
        <v>46466870</v>
      </c>
      <c r="AC19" s="95">
        <f t="shared" si="11"/>
        <v>4.9933787174524132E-2</v>
      </c>
      <c r="AD19" s="77">
        <v>200987500</v>
      </c>
      <c r="AE19" s="78">
        <v>-119915683</v>
      </c>
      <c r="AF19" s="78">
        <f t="shared" si="12"/>
        <v>81071817</v>
      </c>
      <c r="AG19" s="78">
        <v>543597934</v>
      </c>
      <c r="AH19" s="78">
        <v>457325276</v>
      </c>
      <c r="AI19" s="79">
        <v>81071817</v>
      </c>
      <c r="AJ19" s="114">
        <f t="shared" si="13"/>
        <v>0.14913930302023554</v>
      </c>
      <c r="AK19" s="115">
        <f t="shared" si="14"/>
        <v>-0.42684311614725501</v>
      </c>
    </row>
    <row r="20" spans="1:37" ht="13" x14ac:dyDescent="0.3">
      <c r="A20" s="55" t="s">
        <v>101</v>
      </c>
      <c r="B20" s="56" t="s">
        <v>534</v>
      </c>
      <c r="C20" s="57" t="s">
        <v>535</v>
      </c>
      <c r="D20" s="77">
        <v>503425698</v>
      </c>
      <c r="E20" s="78">
        <v>51355407</v>
      </c>
      <c r="F20" s="79">
        <f t="shared" si="0"/>
        <v>554781105</v>
      </c>
      <c r="G20" s="77">
        <v>503425698</v>
      </c>
      <c r="H20" s="78">
        <v>51355407</v>
      </c>
      <c r="I20" s="79">
        <f t="shared" si="1"/>
        <v>554781105</v>
      </c>
      <c r="J20" s="77">
        <v>170436466</v>
      </c>
      <c r="K20" s="78">
        <v>4388132</v>
      </c>
      <c r="L20" s="78">
        <f t="shared" si="2"/>
        <v>174824598</v>
      </c>
      <c r="M20" s="95">
        <f t="shared" si="3"/>
        <v>0.31512356211194326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170436466</v>
      </c>
      <c r="AA20" s="78">
        <v>4388132</v>
      </c>
      <c r="AB20" s="78">
        <f t="shared" si="10"/>
        <v>174824598</v>
      </c>
      <c r="AC20" s="95">
        <f t="shared" si="11"/>
        <v>0.31512356211194326</v>
      </c>
      <c r="AD20" s="77">
        <v>40204210</v>
      </c>
      <c r="AE20" s="78">
        <v>18900</v>
      </c>
      <c r="AF20" s="78">
        <f t="shared" si="12"/>
        <v>40223110</v>
      </c>
      <c r="AG20" s="78">
        <v>597284529</v>
      </c>
      <c r="AH20" s="78">
        <v>623646867</v>
      </c>
      <c r="AI20" s="79">
        <v>40223110</v>
      </c>
      <c r="AJ20" s="114">
        <f t="shared" si="13"/>
        <v>6.7343297954399223E-2</v>
      </c>
      <c r="AK20" s="115">
        <f t="shared" si="14"/>
        <v>3.3463719737235635</v>
      </c>
    </row>
    <row r="21" spans="1:37" ht="13" x14ac:dyDescent="0.3">
      <c r="A21" s="55" t="s">
        <v>116</v>
      </c>
      <c r="B21" s="56" t="s">
        <v>536</v>
      </c>
      <c r="C21" s="57" t="s">
        <v>537</v>
      </c>
      <c r="D21" s="77">
        <v>1313513520</v>
      </c>
      <c r="E21" s="78">
        <v>316663329</v>
      </c>
      <c r="F21" s="79">
        <f t="shared" si="0"/>
        <v>1630176849</v>
      </c>
      <c r="G21" s="77">
        <v>1313513520</v>
      </c>
      <c r="H21" s="78">
        <v>316663329</v>
      </c>
      <c r="I21" s="79">
        <f t="shared" si="1"/>
        <v>1630176849</v>
      </c>
      <c r="J21" s="77">
        <v>520482212</v>
      </c>
      <c r="K21" s="78">
        <v>38156767</v>
      </c>
      <c r="L21" s="78">
        <f t="shared" si="2"/>
        <v>558638979</v>
      </c>
      <c r="M21" s="95">
        <f t="shared" si="3"/>
        <v>0.34268611981742109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520482212</v>
      </c>
      <c r="AA21" s="78">
        <v>38156767</v>
      </c>
      <c r="AB21" s="78">
        <f t="shared" si="10"/>
        <v>558638979</v>
      </c>
      <c r="AC21" s="95">
        <f t="shared" si="11"/>
        <v>0.34268611981742109</v>
      </c>
      <c r="AD21" s="77">
        <v>471742843</v>
      </c>
      <c r="AE21" s="78">
        <v>35345265</v>
      </c>
      <c r="AF21" s="78">
        <f t="shared" si="12"/>
        <v>507088108</v>
      </c>
      <c r="AG21" s="78">
        <v>1541687307</v>
      </c>
      <c r="AH21" s="78">
        <v>1650625366</v>
      </c>
      <c r="AI21" s="79">
        <v>507088108</v>
      </c>
      <c r="AJ21" s="114">
        <f t="shared" si="13"/>
        <v>0.32891761234432998</v>
      </c>
      <c r="AK21" s="115">
        <f t="shared" si="14"/>
        <v>0.101660579663998</v>
      </c>
    </row>
    <row r="22" spans="1:37" ht="14" x14ac:dyDescent="0.3">
      <c r="A22" s="58" t="s">
        <v>0</v>
      </c>
      <c r="B22" s="59" t="s">
        <v>538</v>
      </c>
      <c r="C22" s="60" t="s">
        <v>0</v>
      </c>
      <c r="D22" s="80">
        <f>SUM(D16:D21)</f>
        <v>4635731757</v>
      </c>
      <c r="E22" s="81">
        <f>SUM(E16:E21)</f>
        <v>617948466</v>
      </c>
      <c r="F22" s="82">
        <f t="shared" si="0"/>
        <v>5253680223</v>
      </c>
      <c r="G22" s="80">
        <f>SUM(G16:G21)</f>
        <v>4635731757</v>
      </c>
      <c r="H22" s="81">
        <f>SUM(H16:H21)</f>
        <v>617948466</v>
      </c>
      <c r="I22" s="82">
        <f t="shared" si="1"/>
        <v>5253680223</v>
      </c>
      <c r="J22" s="80">
        <f>SUM(J16:J21)</f>
        <v>1191408248</v>
      </c>
      <c r="K22" s="81">
        <f>SUM(K16:K21)</f>
        <v>102276681</v>
      </c>
      <c r="L22" s="81">
        <f t="shared" si="2"/>
        <v>1293684929</v>
      </c>
      <c r="M22" s="96">
        <f t="shared" si="3"/>
        <v>0.24624356148217741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1191408248</v>
      </c>
      <c r="AA22" s="81">
        <v>102276681</v>
      </c>
      <c r="AB22" s="81">
        <f t="shared" si="10"/>
        <v>1293684929</v>
      </c>
      <c r="AC22" s="96">
        <f t="shared" si="11"/>
        <v>0.24624356148217741</v>
      </c>
      <c r="AD22" s="80">
        <f>SUM(AD16:AD21)</f>
        <v>1237947533</v>
      </c>
      <c r="AE22" s="81">
        <f>SUM(AE16:AE21)</f>
        <v>-20836621</v>
      </c>
      <c r="AF22" s="81">
        <f t="shared" si="12"/>
        <v>1217110912</v>
      </c>
      <c r="AG22" s="81">
        <f>SUM(AG16:AG21)</f>
        <v>4857682162</v>
      </c>
      <c r="AH22" s="81">
        <f>SUM(AH16:AH21)</f>
        <v>4790792301</v>
      </c>
      <c r="AI22" s="82">
        <f>SUM(AI16:AI21)</f>
        <v>1217110912</v>
      </c>
      <c r="AJ22" s="116">
        <f t="shared" si="13"/>
        <v>0.250553838520158</v>
      </c>
      <c r="AK22" s="117">
        <f t="shared" si="14"/>
        <v>6.2914576021811275E-2</v>
      </c>
    </row>
    <row r="23" spans="1:37" ht="13" x14ac:dyDescent="0.3">
      <c r="A23" s="55" t="s">
        <v>101</v>
      </c>
      <c r="B23" s="56" t="s">
        <v>539</v>
      </c>
      <c r="C23" s="57" t="s">
        <v>540</v>
      </c>
      <c r="D23" s="77">
        <v>618784778</v>
      </c>
      <c r="E23" s="78">
        <v>83914026</v>
      </c>
      <c r="F23" s="79">
        <f t="shared" si="0"/>
        <v>702698804</v>
      </c>
      <c r="G23" s="77">
        <v>618784778</v>
      </c>
      <c r="H23" s="78">
        <v>83914026</v>
      </c>
      <c r="I23" s="79">
        <f t="shared" si="1"/>
        <v>702698804</v>
      </c>
      <c r="J23" s="77">
        <v>89305312</v>
      </c>
      <c r="K23" s="78">
        <v>45178990</v>
      </c>
      <c r="L23" s="78">
        <f t="shared" si="2"/>
        <v>134484302</v>
      </c>
      <c r="M23" s="95">
        <f t="shared" si="3"/>
        <v>0.19138256851224128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89305312</v>
      </c>
      <c r="AA23" s="78">
        <v>45178990</v>
      </c>
      <c r="AB23" s="78">
        <f t="shared" si="10"/>
        <v>134484302</v>
      </c>
      <c r="AC23" s="95">
        <f t="shared" si="11"/>
        <v>0.19138256851224128</v>
      </c>
      <c r="AD23" s="77">
        <v>134679143</v>
      </c>
      <c r="AE23" s="78">
        <v>29911630</v>
      </c>
      <c r="AF23" s="78">
        <f t="shared" si="12"/>
        <v>164590773</v>
      </c>
      <c r="AG23" s="78">
        <v>759366566</v>
      </c>
      <c r="AH23" s="78">
        <v>817716158</v>
      </c>
      <c r="AI23" s="79">
        <v>164590773</v>
      </c>
      <c r="AJ23" s="114">
        <f t="shared" si="13"/>
        <v>0.21674745817028768</v>
      </c>
      <c r="AK23" s="115">
        <f t="shared" si="14"/>
        <v>-0.18291712500797352</v>
      </c>
    </row>
    <row r="24" spans="1:37" ht="13" x14ac:dyDescent="0.3">
      <c r="A24" s="55" t="s">
        <v>101</v>
      </c>
      <c r="B24" s="56" t="s">
        <v>541</v>
      </c>
      <c r="C24" s="57" t="s">
        <v>542</v>
      </c>
      <c r="D24" s="77">
        <v>250531018</v>
      </c>
      <c r="E24" s="78">
        <v>19573000</v>
      </c>
      <c r="F24" s="79">
        <f t="shared" si="0"/>
        <v>270104018</v>
      </c>
      <c r="G24" s="77">
        <v>250531018</v>
      </c>
      <c r="H24" s="78">
        <v>19573000</v>
      </c>
      <c r="I24" s="79">
        <f t="shared" si="1"/>
        <v>270104018</v>
      </c>
      <c r="J24" s="77">
        <v>-66379016</v>
      </c>
      <c r="K24" s="78">
        <v>0</v>
      </c>
      <c r="L24" s="78">
        <f t="shared" si="2"/>
        <v>-66379016</v>
      </c>
      <c r="M24" s="95">
        <f t="shared" si="3"/>
        <v>-0.24575353040471987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-66379016</v>
      </c>
      <c r="AA24" s="78">
        <v>0</v>
      </c>
      <c r="AB24" s="78">
        <f t="shared" si="10"/>
        <v>-66379016</v>
      </c>
      <c r="AC24" s="95">
        <f t="shared" si="11"/>
        <v>-0.24575353040471987</v>
      </c>
      <c r="AD24" s="77">
        <v>48409790</v>
      </c>
      <c r="AE24" s="78">
        <v>801901</v>
      </c>
      <c r="AF24" s="78">
        <f t="shared" si="12"/>
        <v>49211691</v>
      </c>
      <c r="AG24" s="78">
        <v>274757893</v>
      </c>
      <c r="AH24" s="78">
        <v>291305247</v>
      </c>
      <c r="AI24" s="79">
        <v>49211691</v>
      </c>
      <c r="AJ24" s="114">
        <f t="shared" si="13"/>
        <v>0.17910928950092073</v>
      </c>
      <c r="AK24" s="115">
        <f t="shared" si="14"/>
        <v>-2.3488464763383154</v>
      </c>
    </row>
    <row r="25" spans="1:37" ht="13" x14ac:dyDescent="0.3">
      <c r="A25" s="55" t="s">
        <v>101</v>
      </c>
      <c r="B25" s="56" t="s">
        <v>543</v>
      </c>
      <c r="C25" s="57" t="s">
        <v>544</v>
      </c>
      <c r="D25" s="77">
        <v>372121960</v>
      </c>
      <c r="E25" s="78">
        <v>81016200</v>
      </c>
      <c r="F25" s="79">
        <f t="shared" si="0"/>
        <v>453138160</v>
      </c>
      <c r="G25" s="77">
        <v>372121960</v>
      </c>
      <c r="H25" s="78">
        <v>81016200</v>
      </c>
      <c r="I25" s="79">
        <f t="shared" si="1"/>
        <v>453138160</v>
      </c>
      <c r="J25" s="77">
        <v>140599758</v>
      </c>
      <c r="K25" s="78">
        <v>23808683</v>
      </c>
      <c r="L25" s="78">
        <f t="shared" si="2"/>
        <v>164408441</v>
      </c>
      <c r="M25" s="95">
        <f t="shared" si="3"/>
        <v>0.36282188416883715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140599758</v>
      </c>
      <c r="AA25" s="78">
        <v>23808683</v>
      </c>
      <c r="AB25" s="78">
        <f t="shared" si="10"/>
        <v>164408441</v>
      </c>
      <c r="AC25" s="95">
        <f t="shared" si="11"/>
        <v>0.36282188416883715</v>
      </c>
      <c r="AD25" s="77">
        <v>139303179</v>
      </c>
      <c r="AE25" s="78">
        <v>12237361</v>
      </c>
      <c r="AF25" s="78">
        <f t="shared" si="12"/>
        <v>151540540</v>
      </c>
      <c r="AG25" s="78">
        <v>432264323</v>
      </c>
      <c r="AH25" s="78">
        <v>436214323</v>
      </c>
      <c r="AI25" s="79">
        <v>151540540</v>
      </c>
      <c r="AJ25" s="114">
        <f t="shared" si="13"/>
        <v>0.35057378538269973</v>
      </c>
      <c r="AK25" s="115">
        <f t="shared" si="14"/>
        <v>8.4913918084230211E-2</v>
      </c>
    </row>
    <row r="26" spans="1:37" ht="13" x14ac:dyDescent="0.3">
      <c r="A26" s="55" t="s">
        <v>101</v>
      </c>
      <c r="B26" s="56" t="s">
        <v>545</v>
      </c>
      <c r="C26" s="57" t="s">
        <v>546</v>
      </c>
      <c r="D26" s="77">
        <v>471701991</v>
      </c>
      <c r="E26" s="78">
        <v>21092600</v>
      </c>
      <c r="F26" s="79">
        <f t="shared" si="0"/>
        <v>492794591</v>
      </c>
      <c r="G26" s="77">
        <v>471701991</v>
      </c>
      <c r="H26" s="78">
        <v>21092600</v>
      </c>
      <c r="I26" s="79">
        <f t="shared" si="1"/>
        <v>492794591</v>
      </c>
      <c r="J26" s="77">
        <v>110496063</v>
      </c>
      <c r="K26" s="78">
        <v>4292953</v>
      </c>
      <c r="L26" s="78">
        <f t="shared" si="2"/>
        <v>114789016</v>
      </c>
      <c r="M26" s="95">
        <f t="shared" si="3"/>
        <v>0.23293481319887296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110496063</v>
      </c>
      <c r="AA26" s="78">
        <v>4292953</v>
      </c>
      <c r="AB26" s="78">
        <f t="shared" si="10"/>
        <v>114789016</v>
      </c>
      <c r="AC26" s="95">
        <f t="shared" si="11"/>
        <v>0.23293481319887296</v>
      </c>
      <c r="AD26" s="77">
        <v>80815650</v>
      </c>
      <c r="AE26" s="78">
        <v>4464417</v>
      </c>
      <c r="AF26" s="78">
        <f t="shared" si="12"/>
        <v>85280067</v>
      </c>
      <c r="AG26" s="78">
        <v>480185247</v>
      </c>
      <c r="AH26" s="78">
        <v>471800469</v>
      </c>
      <c r="AI26" s="79">
        <v>85280067</v>
      </c>
      <c r="AJ26" s="114">
        <f t="shared" si="13"/>
        <v>0.1775982655293864</v>
      </c>
      <c r="AK26" s="115">
        <f t="shared" si="14"/>
        <v>0.34602398940422963</v>
      </c>
    </row>
    <row r="27" spans="1:37" ht="13" x14ac:dyDescent="0.3">
      <c r="A27" s="55" t="s">
        <v>101</v>
      </c>
      <c r="B27" s="56" t="s">
        <v>547</v>
      </c>
      <c r="C27" s="57" t="s">
        <v>548</v>
      </c>
      <c r="D27" s="77">
        <v>198730176</v>
      </c>
      <c r="E27" s="78">
        <v>37954452</v>
      </c>
      <c r="F27" s="79">
        <f t="shared" si="0"/>
        <v>236684628</v>
      </c>
      <c r="G27" s="77">
        <v>198730176</v>
      </c>
      <c r="H27" s="78">
        <v>37954452</v>
      </c>
      <c r="I27" s="79">
        <f t="shared" si="1"/>
        <v>236684628</v>
      </c>
      <c r="J27" s="77">
        <v>68787781</v>
      </c>
      <c r="K27" s="78">
        <v>4131237</v>
      </c>
      <c r="L27" s="78">
        <f t="shared" si="2"/>
        <v>72919018</v>
      </c>
      <c r="M27" s="95">
        <f t="shared" si="3"/>
        <v>0.30808514526765124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68787781</v>
      </c>
      <c r="AA27" s="78">
        <v>4131237</v>
      </c>
      <c r="AB27" s="78">
        <f t="shared" si="10"/>
        <v>72919018</v>
      </c>
      <c r="AC27" s="95">
        <f t="shared" si="11"/>
        <v>0.30808514526765124</v>
      </c>
      <c r="AD27" s="77">
        <v>294094</v>
      </c>
      <c r="AE27" s="78">
        <v>964188</v>
      </c>
      <c r="AF27" s="78">
        <f t="shared" si="12"/>
        <v>1258282</v>
      </c>
      <c r="AG27" s="78">
        <v>247413815</v>
      </c>
      <c r="AH27" s="78">
        <v>247413815</v>
      </c>
      <c r="AI27" s="79">
        <v>1258282</v>
      </c>
      <c r="AJ27" s="114">
        <f t="shared" si="13"/>
        <v>5.0857386439799252E-3</v>
      </c>
      <c r="AK27" s="115">
        <f t="shared" si="14"/>
        <v>56.95125258089999</v>
      </c>
    </row>
    <row r="28" spans="1:37" ht="13" x14ac:dyDescent="0.3">
      <c r="A28" s="55" t="s">
        <v>116</v>
      </c>
      <c r="B28" s="56" t="s">
        <v>549</v>
      </c>
      <c r="C28" s="57" t="s">
        <v>550</v>
      </c>
      <c r="D28" s="77">
        <v>581328734</v>
      </c>
      <c r="E28" s="78">
        <v>708380320</v>
      </c>
      <c r="F28" s="79">
        <f t="shared" si="0"/>
        <v>1289709054</v>
      </c>
      <c r="G28" s="77">
        <v>581328734</v>
      </c>
      <c r="H28" s="78">
        <v>708380320</v>
      </c>
      <c r="I28" s="79">
        <f t="shared" si="1"/>
        <v>1289709054</v>
      </c>
      <c r="J28" s="77">
        <v>227303323</v>
      </c>
      <c r="K28" s="78">
        <v>113269100</v>
      </c>
      <c r="L28" s="78">
        <f t="shared" si="2"/>
        <v>340572423</v>
      </c>
      <c r="M28" s="95">
        <f t="shared" si="3"/>
        <v>0.26406918827445869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227303323</v>
      </c>
      <c r="AA28" s="78">
        <v>113269100</v>
      </c>
      <c r="AB28" s="78">
        <f t="shared" si="10"/>
        <v>340572423</v>
      </c>
      <c r="AC28" s="95">
        <f t="shared" si="11"/>
        <v>0.26406918827445869</v>
      </c>
      <c r="AD28" s="77">
        <v>230288431</v>
      </c>
      <c r="AE28" s="78">
        <v>43119617</v>
      </c>
      <c r="AF28" s="78">
        <f t="shared" si="12"/>
        <v>273408048</v>
      </c>
      <c r="AG28" s="78">
        <v>1200517168</v>
      </c>
      <c r="AH28" s="78">
        <v>1220516566</v>
      </c>
      <c r="AI28" s="79">
        <v>273408048</v>
      </c>
      <c r="AJ28" s="114">
        <f t="shared" si="13"/>
        <v>0.22774188931882064</v>
      </c>
      <c r="AK28" s="115">
        <f t="shared" si="14"/>
        <v>0.24565617395432349</v>
      </c>
    </row>
    <row r="29" spans="1:37" ht="14" x14ac:dyDescent="0.3">
      <c r="A29" s="58" t="s">
        <v>0</v>
      </c>
      <c r="B29" s="59" t="s">
        <v>551</v>
      </c>
      <c r="C29" s="60" t="s">
        <v>0</v>
      </c>
      <c r="D29" s="80">
        <f>SUM(D23:D28)</f>
        <v>2493198657</v>
      </c>
      <c r="E29" s="81">
        <f>SUM(E23:E28)</f>
        <v>951930598</v>
      </c>
      <c r="F29" s="82">
        <f t="shared" si="0"/>
        <v>3445129255</v>
      </c>
      <c r="G29" s="80">
        <f>SUM(G23:G28)</f>
        <v>2493198657</v>
      </c>
      <c r="H29" s="81">
        <f>SUM(H23:H28)</f>
        <v>951930598</v>
      </c>
      <c r="I29" s="82">
        <f t="shared" si="1"/>
        <v>3445129255</v>
      </c>
      <c r="J29" s="80">
        <f>SUM(J23:J28)</f>
        <v>570113221</v>
      </c>
      <c r="K29" s="81">
        <f>SUM(K23:K28)</f>
        <v>190680963</v>
      </c>
      <c r="L29" s="81">
        <f t="shared" si="2"/>
        <v>760794184</v>
      </c>
      <c r="M29" s="96">
        <f t="shared" si="3"/>
        <v>0.22083182594552611</v>
      </c>
      <c r="N29" s="80">
        <f>SUM(N23:N28)</f>
        <v>0</v>
      </c>
      <c r="O29" s="81">
        <f>SUM(O23:O28)</f>
        <v>0</v>
      </c>
      <c r="P29" s="81">
        <f t="shared" si="4"/>
        <v>0</v>
      </c>
      <c r="Q29" s="96">
        <f t="shared" si="5"/>
        <v>0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v>570113221</v>
      </c>
      <c r="AA29" s="81">
        <v>190680963</v>
      </c>
      <c r="AB29" s="81">
        <f t="shared" si="10"/>
        <v>760794184</v>
      </c>
      <c r="AC29" s="96">
        <f t="shared" si="11"/>
        <v>0.22083182594552611</v>
      </c>
      <c r="AD29" s="80">
        <f>SUM(AD23:AD28)</f>
        <v>633790287</v>
      </c>
      <c r="AE29" s="81">
        <f>SUM(AE23:AE28)</f>
        <v>91499114</v>
      </c>
      <c r="AF29" s="81">
        <f t="shared" si="12"/>
        <v>725289401</v>
      </c>
      <c r="AG29" s="81">
        <f>SUM(AG23:AG28)</f>
        <v>3394505012</v>
      </c>
      <c r="AH29" s="81">
        <f>SUM(AH23:AH28)</f>
        <v>3484966578</v>
      </c>
      <c r="AI29" s="82">
        <f>SUM(AI23:AI28)</f>
        <v>725289401</v>
      </c>
      <c r="AJ29" s="116">
        <f t="shared" si="13"/>
        <v>0.21366573283468759</v>
      </c>
      <c r="AK29" s="117">
        <f t="shared" si="14"/>
        <v>4.8952573898153551E-2</v>
      </c>
    </row>
    <row r="30" spans="1:37" ht="13" x14ac:dyDescent="0.3">
      <c r="A30" s="55" t="s">
        <v>101</v>
      </c>
      <c r="B30" s="56" t="s">
        <v>89</v>
      </c>
      <c r="C30" s="57" t="s">
        <v>90</v>
      </c>
      <c r="D30" s="77">
        <v>4571805013</v>
      </c>
      <c r="E30" s="78">
        <v>265985449</v>
      </c>
      <c r="F30" s="79">
        <f t="shared" si="0"/>
        <v>4837790462</v>
      </c>
      <c r="G30" s="77">
        <v>4571805013</v>
      </c>
      <c r="H30" s="78">
        <v>265985449</v>
      </c>
      <c r="I30" s="79">
        <f t="shared" si="1"/>
        <v>4837790462</v>
      </c>
      <c r="J30" s="77">
        <v>1329151442</v>
      </c>
      <c r="K30" s="78">
        <v>9058835</v>
      </c>
      <c r="L30" s="78">
        <f t="shared" si="2"/>
        <v>1338210277</v>
      </c>
      <c r="M30" s="95">
        <f t="shared" si="3"/>
        <v>0.27661600631763783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1329151442</v>
      </c>
      <c r="AA30" s="78">
        <v>9058835</v>
      </c>
      <c r="AB30" s="78">
        <f t="shared" si="10"/>
        <v>1338210277</v>
      </c>
      <c r="AC30" s="95">
        <f t="shared" si="11"/>
        <v>0.27661600631763783</v>
      </c>
      <c r="AD30" s="77">
        <v>1253776590</v>
      </c>
      <c r="AE30" s="78">
        <v>26030543</v>
      </c>
      <c r="AF30" s="78">
        <f t="shared" si="12"/>
        <v>1279807133</v>
      </c>
      <c r="AG30" s="78">
        <v>4501110652</v>
      </c>
      <c r="AH30" s="78">
        <v>4540972013</v>
      </c>
      <c r="AI30" s="79">
        <v>1279807133</v>
      </c>
      <c r="AJ30" s="114">
        <f t="shared" si="13"/>
        <v>0.28433140883380353</v>
      </c>
      <c r="AK30" s="115">
        <f t="shared" si="14"/>
        <v>4.5634332309976378E-2</v>
      </c>
    </row>
    <row r="31" spans="1:37" ht="13" x14ac:dyDescent="0.3">
      <c r="A31" s="55" t="s">
        <v>101</v>
      </c>
      <c r="B31" s="56" t="s">
        <v>552</v>
      </c>
      <c r="C31" s="57" t="s">
        <v>553</v>
      </c>
      <c r="D31" s="77">
        <v>698954590</v>
      </c>
      <c r="E31" s="78">
        <v>101472000</v>
      </c>
      <c r="F31" s="79">
        <f t="shared" si="0"/>
        <v>800426590</v>
      </c>
      <c r="G31" s="77">
        <v>698954590</v>
      </c>
      <c r="H31" s="78">
        <v>101472000</v>
      </c>
      <c r="I31" s="79">
        <f t="shared" si="1"/>
        <v>800426590</v>
      </c>
      <c r="J31" s="77">
        <v>203656781</v>
      </c>
      <c r="K31" s="78">
        <v>12755588</v>
      </c>
      <c r="L31" s="78">
        <f t="shared" si="2"/>
        <v>216412369</v>
      </c>
      <c r="M31" s="95">
        <f t="shared" si="3"/>
        <v>0.27037128913970737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203656781</v>
      </c>
      <c r="AA31" s="78">
        <v>12755588</v>
      </c>
      <c r="AB31" s="78">
        <f t="shared" si="10"/>
        <v>216412369</v>
      </c>
      <c r="AC31" s="95">
        <f t="shared" si="11"/>
        <v>0.27037128913970737</v>
      </c>
      <c r="AD31" s="77">
        <v>171624064</v>
      </c>
      <c r="AE31" s="78">
        <v>8254948</v>
      </c>
      <c r="AF31" s="78">
        <f t="shared" si="12"/>
        <v>179879012</v>
      </c>
      <c r="AG31" s="78">
        <v>699515581</v>
      </c>
      <c r="AH31" s="78">
        <v>699615181</v>
      </c>
      <c r="AI31" s="79">
        <v>179879012</v>
      </c>
      <c r="AJ31" s="114">
        <f t="shared" si="13"/>
        <v>0.25714797051818633</v>
      </c>
      <c r="AK31" s="115">
        <f t="shared" si="14"/>
        <v>0.20309960897494816</v>
      </c>
    </row>
    <row r="32" spans="1:37" ht="13" x14ac:dyDescent="0.3">
      <c r="A32" s="55" t="s">
        <v>101</v>
      </c>
      <c r="B32" s="56" t="s">
        <v>91</v>
      </c>
      <c r="C32" s="57" t="s">
        <v>92</v>
      </c>
      <c r="D32" s="77">
        <v>2330862704</v>
      </c>
      <c r="E32" s="78">
        <v>234198250</v>
      </c>
      <c r="F32" s="79">
        <f t="shared" si="0"/>
        <v>2565060954</v>
      </c>
      <c r="G32" s="77">
        <v>2330862704</v>
      </c>
      <c r="H32" s="78">
        <v>234198250</v>
      </c>
      <c r="I32" s="79">
        <f t="shared" si="1"/>
        <v>2565060954</v>
      </c>
      <c r="J32" s="77">
        <v>742085016</v>
      </c>
      <c r="K32" s="78">
        <v>25230020</v>
      </c>
      <c r="L32" s="78">
        <f t="shared" si="2"/>
        <v>767315036</v>
      </c>
      <c r="M32" s="95">
        <f t="shared" si="3"/>
        <v>0.29914105347221315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742085016</v>
      </c>
      <c r="AA32" s="78">
        <v>25230020</v>
      </c>
      <c r="AB32" s="78">
        <f t="shared" si="10"/>
        <v>767315036</v>
      </c>
      <c r="AC32" s="95">
        <f t="shared" si="11"/>
        <v>0.29914105347221315</v>
      </c>
      <c r="AD32" s="77">
        <v>709900415</v>
      </c>
      <c r="AE32" s="78">
        <v>31406399</v>
      </c>
      <c r="AF32" s="78">
        <f t="shared" si="12"/>
        <v>741306814</v>
      </c>
      <c r="AG32" s="78">
        <v>2461247579</v>
      </c>
      <c r="AH32" s="78">
        <v>2470145070</v>
      </c>
      <c r="AI32" s="79">
        <v>741306814</v>
      </c>
      <c r="AJ32" s="114">
        <f t="shared" si="13"/>
        <v>0.30119148529592116</v>
      </c>
      <c r="AK32" s="115">
        <f t="shared" si="14"/>
        <v>3.5084288325454516E-2</v>
      </c>
    </row>
    <row r="33" spans="1:37" ht="13" x14ac:dyDescent="0.3">
      <c r="A33" s="55" t="s">
        <v>116</v>
      </c>
      <c r="B33" s="56" t="s">
        <v>554</v>
      </c>
      <c r="C33" s="57" t="s">
        <v>555</v>
      </c>
      <c r="D33" s="77">
        <v>248471004</v>
      </c>
      <c r="E33" s="78">
        <v>13850028</v>
      </c>
      <c r="F33" s="79">
        <f t="shared" si="0"/>
        <v>262321032</v>
      </c>
      <c r="G33" s="77">
        <v>248471004</v>
      </c>
      <c r="H33" s="78">
        <v>13850028</v>
      </c>
      <c r="I33" s="79">
        <f t="shared" si="1"/>
        <v>262321032</v>
      </c>
      <c r="J33" s="77">
        <v>95482699</v>
      </c>
      <c r="K33" s="78">
        <v>1125996</v>
      </c>
      <c r="L33" s="78">
        <f t="shared" si="2"/>
        <v>96608695</v>
      </c>
      <c r="M33" s="95">
        <f t="shared" si="3"/>
        <v>0.36828421367296238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95482699</v>
      </c>
      <c r="AA33" s="78">
        <v>1125996</v>
      </c>
      <c r="AB33" s="78">
        <f t="shared" si="10"/>
        <v>96608695</v>
      </c>
      <c r="AC33" s="95">
        <f t="shared" si="11"/>
        <v>0.36828421367296238</v>
      </c>
      <c r="AD33" s="77">
        <v>92768599</v>
      </c>
      <c r="AE33" s="78">
        <v>178124</v>
      </c>
      <c r="AF33" s="78">
        <f t="shared" si="12"/>
        <v>92946723</v>
      </c>
      <c r="AG33" s="78">
        <v>271122000</v>
      </c>
      <c r="AH33" s="78">
        <v>253596984</v>
      </c>
      <c r="AI33" s="79">
        <v>92946723</v>
      </c>
      <c r="AJ33" s="114">
        <f t="shared" si="13"/>
        <v>0.34282250426007482</v>
      </c>
      <c r="AK33" s="115">
        <f t="shared" si="14"/>
        <v>3.9398613332500165E-2</v>
      </c>
    </row>
    <row r="34" spans="1:37" ht="14" x14ac:dyDescent="0.3">
      <c r="A34" s="58" t="s">
        <v>0</v>
      </c>
      <c r="B34" s="59" t="s">
        <v>556</v>
      </c>
      <c r="C34" s="60" t="s">
        <v>0</v>
      </c>
      <c r="D34" s="80">
        <f>SUM(D30:D33)</f>
        <v>7850093311</v>
      </c>
      <c r="E34" s="81">
        <f>SUM(E30:E33)</f>
        <v>615505727</v>
      </c>
      <c r="F34" s="82">
        <f t="shared" si="0"/>
        <v>8465599038</v>
      </c>
      <c r="G34" s="80">
        <f>SUM(G30:G33)</f>
        <v>7850093311</v>
      </c>
      <c r="H34" s="81">
        <f>SUM(H30:H33)</f>
        <v>615505727</v>
      </c>
      <c r="I34" s="82">
        <f t="shared" si="1"/>
        <v>8465599038</v>
      </c>
      <c r="J34" s="80">
        <f>SUM(J30:J33)</f>
        <v>2370375938</v>
      </c>
      <c r="K34" s="81">
        <f>SUM(K30:K33)</f>
        <v>48170439</v>
      </c>
      <c r="L34" s="81">
        <f t="shared" si="2"/>
        <v>2418546377</v>
      </c>
      <c r="M34" s="96">
        <f t="shared" si="3"/>
        <v>0.28569110893910021</v>
      </c>
      <c r="N34" s="80">
        <f>SUM(N30:N33)</f>
        <v>0</v>
      </c>
      <c r="O34" s="81">
        <f>SUM(O30:O33)</f>
        <v>0</v>
      </c>
      <c r="P34" s="81">
        <f t="shared" si="4"/>
        <v>0</v>
      </c>
      <c r="Q34" s="96">
        <f t="shared" si="5"/>
        <v>0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v>2370375938</v>
      </c>
      <c r="AA34" s="81">
        <v>48170439</v>
      </c>
      <c r="AB34" s="81">
        <f t="shared" si="10"/>
        <v>2418546377</v>
      </c>
      <c r="AC34" s="96">
        <f t="shared" si="11"/>
        <v>0.28569110893910021</v>
      </c>
      <c r="AD34" s="80">
        <f>SUM(AD30:AD33)</f>
        <v>2228069668</v>
      </c>
      <c r="AE34" s="81">
        <f>SUM(AE30:AE33)</f>
        <v>65870014</v>
      </c>
      <c r="AF34" s="81">
        <f t="shared" si="12"/>
        <v>2293939682</v>
      </c>
      <c r="AG34" s="81">
        <f>SUM(AG30:AG33)</f>
        <v>7932995812</v>
      </c>
      <c r="AH34" s="81">
        <f>SUM(AH30:AH33)</f>
        <v>7964329248</v>
      </c>
      <c r="AI34" s="82">
        <f>SUM(AI30:AI33)</f>
        <v>2293939682</v>
      </c>
      <c r="AJ34" s="116">
        <f t="shared" si="13"/>
        <v>0.28916436316908523</v>
      </c>
      <c r="AK34" s="117">
        <f t="shared" si="14"/>
        <v>5.4319952690020212E-2</v>
      </c>
    </row>
    <row r="35" spans="1:37" ht="14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27358564399</v>
      </c>
      <c r="E35" s="84">
        <f>SUM(E9:E14,E16:E21,E23:E28,E30:E33)</f>
        <v>3551494236</v>
      </c>
      <c r="F35" s="85">
        <f t="shared" si="0"/>
        <v>30910058635</v>
      </c>
      <c r="G35" s="83">
        <f>SUM(G9:G14,G16:G21,G23:G28,G30:G33)</f>
        <v>27358564399</v>
      </c>
      <c r="H35" s="84">
        <f>SUM(H9:H14,H16:H21,H23:H28,H30:H33)</f>
        <v>3566494236</v>
      </c>
      <c r="I35" s="85">
        <f t="shared" si="1"/>
        <v>30925058635</v>
      </c>
      <c r="J35" s="83">
        <f>SUM(J9:J14,J16:J21,J23:J28,J30:J33)</f>
        <v>7736172397</v>
      </c>
      <c r="K35" s="84">
        <f>SUM(K9:K14,K16:K21,K23:K28,K30:K33)</f>
        <v>689837395</v>
      </c>
      <c r="L35" s="84">
        <f t="shared" si="2"/>
        <v>8426009792</v>
      </c>
      <c r="M35" s="97">
        <f t="shared" si="3"/>
        <v>0.27259766445279665</v>
      </c>
      <c r="N35" s="83">
        <f>SUM(N9:N14,N16:N21,N23:N28,N30:N33)</f>
        <v>0</v>
      </c>
      <c r="O35" s="84">
        <f>SUM(O9:O14,O16:O21,O23:O28,O30:O33)</f>
        <v>0</v>
      </c>
      <c r="P35" s="84">
        <f t="shared" si="4"/>
        <v>0</v>
      </c>
      <c r="Q35" s="97">
        <f t="shared" si="5"/>
        <v>0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v>7736172397</v>
      </c>
      <c r="AA35" s="84">
        <v>689837395</v>
      </c>
      <c r="AB35" s="84">
        <f t="shared" si="10"/>
        <v>8426009792</v>
      </c>
      <c r="AC35" s="97">
        <f t="shared" si="11"/>
        <v>0.27259766445279665</v>
      </c>
      <c r="AD35" s="83">
        <f>SUM(AD9:AD14,AD16:AD21,AD23:AD28,AD30:AD33)</f>
        <v>7535696289</v>
      </c>
      <c r="AE35" s="84">
        <f>SUM(AE9:AE14,AE16:AE21,AE23:AE28,AE30:AE33)</f>
        <v>363892204</v>
      </c>
      <c r="AF35" s="84">
        <f t="shared" si="12"/>
        <v>7899588493</v>
      </c>
      <c r="AG35" s="84">
        <f>SUM(AG9:AG14,AG16:AG21,AG23:AG28,AG30:AG33)</f>
        <v>31062886668</v>
      </c>
      <c r="AH35" s="84">
        <f>SUM(AH9:AH14,AH16:AH21,AH23:AH28,AH30:AH33)</f>
        <v>30765934872</v>
      </c>
      <c r="AI35" s="85">
        <f>SUM(AI9:AI14,AI16:AI21,AI23:AI28,AI30:AI33)</f>
        <v>7899588493</v>
      </c>
      <c r="AJ35" s="118">
        <f t="shared" si="13"/>
        <v>0.25430954236258746</v>
      </c>
      <c r="AK35" s="119">
        <f t="shared" si="14"/>
        <v>6.6639078664220808E-2</v>
      </c>
    </row>
    <row r="36" spans="1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46</v>
      </c>
      <c r="C9" s="57" t="s">
        <v>47</v>
      </c>
      <c r="D9" s="77">
        <v>71161511559</v>
      </c>
      <c r="E9" s="78">
        <v>12937677817</v>
      </c>
      <c r="F9" s="79">
        <f>$D9       +$E9</f>
        <v>84099189376</v>
      </c>
      <c r="G9" s="77">
        <v>71261220294</v>
      </c>
      <c r="H9" s="78">
        <v>13676014093</v>
      </c>
      <c r="I9" s="79">
        <f>$G9       +$H9</f>
        <v>84937234387</v>
      </c>
      <c r="J9" s="77">
        <v>18845091882</v>
      </c>
      <c r="K9" s="78">
        <v>1817080435</v>
      </c>
      <c r="L9" s="78">
        <f>$J9       +$K9</f>
        <v>20662172317</v>
      </c>
      <c r="M9" s="95">
        <f>IF(($F9       =0),0,($L9       /$F9       ))</f>
        <v>0.24568812696423581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18845091882</v>
      </c>
      <c r="AA9" s="78">
        <v>1817080435</v>
      </c>
      <c r="AB9" s="78">
        <f>$Z9       +$AA9</f>
        <v>20662172317</v>
      </c>
      <c r="AC9" s="95">
        <f>IF(($F9       =0),0,($AB9       /$F9       ))</f>
        <v>0.24568812696423581</v>
      </c>
      <c r="AD9" s="77">
        <v>17375482327</v>
      </c>
      <c r="AE9" s="78">
        <v>1389403187</v>
      </c>
      <c r="AF9" s="78">
        <f>$AD9       +$AE9</f>
        <v>18764885514</v>
      </c>
      <c r="AG9" s="78">
        <v>76354180680</v>
      </c>
      <c r="AH9" s="78">
        <v>77081887337</v>
      </c>
      <c r="AI9" s="79">
        <v>18764885514</v>
      </c>
      <c r="AJ9" s="114">
        <f>IF(($AG9       =0),0,($AI9       /$AG9       ))</f>
        <v>0.24576107486037396</v>
      </c>
      <c r="AK9" s="115">
        <f>IF(($AF9       =0),0,(($L9       /$AF9       )-1))</f>
        <v>0.10110836016475999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71161511559</v>
      </c>
      <c r="E10" s="81">
        <f>E9</f>
        <v>12937677817</v>
      </c>
      <c r="F10" s="82">
        <f t="shared" ref="F10:F45" si="0">$D10      +$E10</f>
        <v>84099189376</v>
      </c>
      <c r="G10" s="80">
        <f>G9</f>
        <v>71261220294</v>
      </c>
      <c r="H10" s="81">
        <f>H9</f>
        <v>13676014093</v>
      </c>
      <c r="I10" s="82">
        <f t="shared" ref="I10:I45" si="1">$G10      +$H10</f>
        <v>84937234387</v>
      </c>
      <c r="J10" s="80">
        <f>J9</f>
        <v>18845091882</v>
      </c>
      <c r="K10" s="81">
        <f>K9</f>
        <v>1817080435</v>
      </c>
      <c r="L10" s="81">
        <f t="shared" ref="L10:L45" si="2">$J10      +$K10</f>
        <v>20662172317</v>
      </c>
      <c r="M10" s="96">
        <f t="shared" ref="M10:M45" si="3">IF(($F10      =0),0,($L10      /$F10      ))</f>
        <v>0.24568812696423581</v>
      </c>
      <c r="N10" s="80">
        <f>N9</f>
        <v>0</v>
      </c>
      <c r="O10" s="81">
        <f>O9</f>
        <v>0</v>
      </c>
      <c r="P10" s="81">
        <f t="shared" ref="P10:P45" si="4">$N10      +$O10</f>
        <v>0</v>
      </c>
      <c r="Q10" s="96">
        <f t="shared" ref="Q10:Q45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v>18845091882</v>
      </c>
      <c r="AA10" s="81">
        <v>1817080435</v>
      </c>
      <c r="AB10" s="81">
        <f t="shared" ref="AB10:AB45" si="10">$Z10      +$AA10</f>
        <v>20662172317</v>
      </c>
      <c r="AC10" s="96">
        <f t="shared" ref="AC10:AC45" si="11">IF(($F10      =0),0,($AB10      /$F10      ))</f>
        <v>0.24568812696423581</v>
      </c>
      <c r="AD10" s="80">
        <f>AD9</f>
        <v>17375482327</v>
      </c>
      <c r="AE10" s="81">
        <f>AE9</f>
        <v>1389403187</v>
      </c>
      <c r="AF10" s="81">
        <f t="shared" ref="AF10:AF45" si="12">$AD10      +$AE10</f>
        <v>18764885514</v>
      </c>
      <c r="AG10" s="81">
        <f>AG9</f>
        <v>76354180680</v>
      </c>
      <c r="AH10" s="81">
        <f>AH9</f>
        <v>77081887337</v>
      </c>
      <c r="AI10" s="82">
        <f>AI9</f>
        <v>18764885514</v>
      </c>
      <c r="AJ10" s="116">
        <f t="shared" ref="AJ10:AJ45" si="13">IF(($AG10      =0),0,($AI10      /$AG10      ))</f>
        <v>0.24576107486037396</v>
      </c>
      <c r="AK10" s="117">
        <f t="shared" ref="AK10:AK45" si="14">IF(($AF10      =0),0,(($L10      /$AF10      )-1))</f>
        <v>0.10110836016475999</v>
      </c>
    </row>
    <row r="11" spans="1:37" ht="13" x14ac:dyDescent="0.3">
      <c r="A11" s="55" t="s">
        <v>101</v>
      </c>
      <c r="B11" s="56" t="s">
        <v>558</v>
      </c>
      <c r="C11" s="57" t="s">
        <v>559</v>
      </c>
      <c r="D11" s="77">
        <v>620244493</v>
      </c>
      <c r="E11" s="78">
        <v>47231003</v>
      </c>
      <c r="F11" s="79">
        <f t="shared" si="0"/>
        <v>667475496</v>
      </c>
      <c r="G11" s="77">
        <v>620244493</v>
      </c>
      <c r="H11" s="78">
        <v>47231003</v>
      </c>
      <c r="I11" s="79">
        <f t="shared" si="1"/>
        <v>667475496</v>
      </c>
      <c r="J11" s="77">
        <v>150735177</v>
      </c>
      <c r="K11" s="78">
        <v>8987197</v>
      </c>
      <c r="L11" s="78">
        <f t="shared" si="2"/>
        <v>159722374</v>
      </c>
      <c r="M11" s="95">
        <f t="shared" si="3"/>
        <v>0.23929323991243567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150735177</v>
      </c>
      <c r="AA11" s="78">
        <v>8987197</v>
      </c>
      <c r="AB11" s="78">
        <f t="shared" si="10"/>
        <v>159722374</v>
      </c>
      <c r="AC11" s="95">
        <f t="shared" si="11"/>
        <v>0.23929323991243567</v>
      </c>
      <c r="AD11" s="77">
        <v>141079676</v>
      </c>
      <c r="AE11" s="78">
        <v>7350252</v>
      </c>
      <c r="AF11" s="78">
        <f t="shared" si="12"/>
        <v>148429928</v>
      </c>
      <c r="AG11" s="78">
        <v>611493947</v>
      </c>
      <c r="AH11" s="78">
        <v>660248213</v>
      </c>
      <c r="AI11" s="79">
        <v>148429928</v>
      </c>
      <c r="AJ11" s="114">
        <f t="shared" si="13"/>
        <v>0.2427332743491572</v>
      </c>
      <c r="AK11" s="115">
        <f t="shared" si="14"/>
        <v>7.6079306593748397E-2</v>
      </c>
    </row>
    <row r="12" spans="1:37" ht="13" x14ac:dyDescent="0.3">
      <c r="A12" s="55" t="s">
        <v>101</v>
      </c>
      <c r="B12" s="56" t="s">
        <v>560</v>
      </c>
      <c r="C12" s="57" t="s">
        <v>561</v>
      </c>
      <c r="D12" s="77">
        <v>514609788</v>
      </c>
      <c r="E12" s="78">
        <v>78459243</v>
      </c>
      <c r="F12" s="79">
        <f t="shared" si="0"/>
        <v>593069031</v>
      </c>
      <c r="G12" s="77">
        <v>514609788</v>
      </c>
      <c r="H12" s="78">
        <v>78459243</v>
      </c>
      <c r="I12" s="79">
        <f t="shared" si="1"/>
        <v>593069031</v>
      </c>
      <c r="J12" s="77">
        <v>138578477</v>
      </c>
      <c r="K12" s="78">
        <v>2008457</v>
      </c>
      <c r="L12" s="78">
        <f t="shared" si="2"/>
        <v>140586934</v>
      </c>
      <c r="M12" s="95">
        <f t="shared" si="3"/>
        <v>0.2370498654481252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138578477</v>
      </c>
      <c r="AA12" s="78">
        <v>2008457</v>
      </c>
      <c r="AB12" s="78">
        <f t="shared" si="10"/>
        <v>140586934</v>
      </c>
      <c r="AC12" s="95">
        <f t="shared" si="11"/>
        <v>0.2370498654481252</v>
      </c>
      <c r="AD12" s="77">
        <v>124914441</v>
      </c>
      <c r="AE12" s="78">
        <v>3410248</v>
      </c>
      <c r="AF12" s="78">
        <f t="shared" si="12"/>
        <v>128324689</v>
      </c>
      <c r="AG12" s="78">
        <v>532056684</v>
      </c>
      <c r="AH12" s="78">
        <v>582649820</v>
      </c>
      <c r="AI12" s="79">
        <v>128324689</v>
      </c>
      <c r="AJ12" s="114">
        <f t="shared" si="13"/>
        <v>0.24118612331914621</v>
      </c>
      <c r="AK12" s="115">
        <f t="shared" si="14"/>
        <v>9.5556397568982154E-2</v>
      </c>
    </row>
    <row r="13" spans="1:37" ht="13" x14ac:dyDescent="0.3">
      <c r="A13" s="55" t="s">
        <v>101</v>
      </c>
      <c r="B13" s="56" t="s">
        <v>562</v>
      </c>
      <c r="C13" s="57" t="s">
        <v>563</v>
      </c>
      <c r="D13" s="77">
        <v>649658272</v>
      </c>
      <c r="E13" s="78">
        <v>96547368</v>
      </c>
      <c r="F13" s="79">
        <f t="shared" si="0"/>
        <v>746205640</v>
      </c>
      <c r="G13" s="77">
        <v>649658272</v>
      </c>
      <c r="H13" s="78">
        <v>96547368</v>
      </c>
      <c r="I13" s="79">
        <f t="shared" si="1"/>
        <v>746205640</v>
      </c>
      <c r="J13" s="77">
        <v>180364270</v>
      </c>
      <c r="K13" s="78">
        <v>11133517</v>
      </c>
      <c r="L13" s="78">
        <f t="shared" si="2"/>
        <v>191497787</v>
      </c>
      <c r="M13" s="95">
        <f t="shared" si="3"/>
        <v>0.25662870492375267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180364270</v>
      </c>
      <c r="AA13" s="78">
        <v>11133517</v>
      </c>
      <c r="AB13" s="78">
        <f t="shared" si="10"/>
        <v>191497787</v>
      </c>
      <c r="AC13" s="95">
        <f t="shared" si="11"/>
        <v>0.25662870492375267</v>
      </c>
      <c r="AD13" s="77">
        <v>168549421</v>
      </c>
      <c r="AE13" s="78">
        <v>6823319</v>
      </c>
      <c r="AF13" s="78">
        <f t="shared" si="12"/>
        <v>175372740</v>
      </c>
      <c r="AG13" s="78">
        <v>658949168</v>
      </c>
      <c r="AH13" s="78">
        <v>764628191</v>
      </c>
      <c r="AI13" s="79">
        <v>175372740</v>
      </c>
      <c r="AJ13" s="114">
        <f t="shared" si="13"/>
        <v>0.26614001279078936</v>
      </c>
      <c r="AK13" s="115">
        <f t="shared" si="14"/>
        <v>9.1947283255082946E-2</v>
      </c>
    </row>
    <row r="14" spans="1:37" ht="13" x14ac:dyDescent="0.3">
      <c r="A14" s="55" t="s">
        <v>101</v>
      </c>
      <c r="B14" s="56" t="s">
        <v>564</v>
      </c>
      <c r="C14" s="57" t="s">
        <v>565</v>
      </c>
      <c r="D14" s="77">
        <v>1889743330</v>
      </c>
      <c r="E14" s="78">
        <v>361461706</v>
      </c>
      <c r="F14" s="79">
        <f t="shared" si="0"/>
        <v>2251205036</v>
      </c>
      <c r="G14" s="77">
        <v>1902663951</v>
      </c>
      <c r="H14" s="78">
        <v>461395479</v>
      </c>
      <c r="I14" s="79">
        <f t="shared" si="1"/>
        <v>2364059430</v>
      </c>
      <c r="J14" s="77">
        <v>444904925</v>
      </c>
      <c r="K14" s="78">
        <v>18599131</v>
      </c>
      <c r="L14" s="78">
        <f t="shared" si="2"/>
        <v>463504056</v>
      </c>
      <c r="M14" s="95">
        <f t="shared" si="3"/>
        <v>0.20589153301805246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444904925</v>
      </c>
      <c r="AA14" s="78">
        <v>18599131</v>
      </c>
      <c r="AB14" s="78">
        <f t="shared" si="10"/>
        <v>463504056</v>
      </c>
      <c r="AC14" s="95">
        <f t="shared" si="11"/>
        <v>0.20589153301805246</v>
      </c>
      <c r="AD14" s="77">
        <v>412728799</v>
      </c>
      <c r="AE14" s="78">
        <v>17654768</v>
      </c>
      <c r="AF14" s="78">
        <f t="shared" si="12"/>
        <v>430383567</v>
      </c>
      <c r="AG14" s="78">
        <v>2030425668</v>
      </c>
      <c r="AH14" s="78">
        <v>2018566340</v>
      </c>
      <c r="AI14" s="79">
        <v>430383567</v>
      </c>
      <c r="AJ14" s="114">
        <f t="shared" si="13"/>
        <v>0.21196716224728104</v>
      </c>
      <c r="AK14" s="115">
        <f t="shared" si="14"/>
        <v>7.695574724394616E-2</v>
      </c>
    </row>
    <row r="15" spans="1:37" ht="13" x14ac:dyDescent="0.3">
      <c r="A15" s="55" t="s">
        <v>101</v>
      </c>
      <c r="B15" s="56" t="s">
        <v>566</v>
      </c>
      <c r="C15" s="57" t="s">
        <v>567</v>
      </c>
      <c r="D15" s="77">
        <v>1485924993</v>
      </c>
      <c r="E15" s="78">
        <v>293798527</v>
      </c>
      <c r="F15" s="79">
        <f t="shared" si="0"/>
        <v>1779723520</v>
      </c>
      <c r="G15" s="77">
        <v>1485924993</v>
      </c>
      <c r="H15" s="78">
        <v>293798527</v>
      </c>
      <c r="I15" s="79">
        <f t="shared" si="1"/>
        <v>1779723520</v>
      </c>
      <c r="J15" s="77">
        <v>352420999</v>
      </c>
      <c r="K15" s="78">
        <v>24465688</v>
      </c>
      <c r="L15" s="78">
        <f t="shared" si="2"/>
        <v>376886687</v>
      </c>
      <c r="M15" s="95">
        <f t="shared" si="3"/>
        <v>0.21176698670589014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352420999</v>
      </c>
      <c r="AA15" s="78">
        <v>24465688</v>
      </c>
      <c r="AB15" s="78">
        <f t="shared" si="10"/>
        <v>376886687</v>
      </c>
      <c r="AC15" s="95">
        <f t="shared" si="11"/>
        <v>0.21176698670589014</v>
      </c>
      <c r="AD15" s="77">
        <v>318517779</v>
      </c>
      <c r="AE15" s="78">
        <v>24395493</v>
      </c>
      <c r="AF15" s="78">
        <f t="shared" si="12"/>
        <v>342913272</v>
      </c>
      <c r="AG15" s="78">
        <v>1589412289</v>
      </c>
      <c r="AH15" s="78">
        <v>1563592273</v>
      </c>
      <c r="AI15" s="79">
        <v>342913272</v>
      </c>
      <c r="AJ15" s="114">
        <f t="shared" si="13"/>
        <v>0.21574847154085394</v>
      </c>
      <c r="AK15" s="115">
        <f t="shared" si="14"/>
        <v>9.9072907857588044E-2</v>
      </c>
    </row>
    <row r="16" spans="1:37" ht="13" x14ac:dyDescent="0.3">
      <c r="A16" s="55" t="s">
        <v>116</v>
      </c>
      <c r="B16" s="56" t="s">
        <v>568</v>
      </c>
      <c r="C16" s="57" t="s">
        <v>569</v>
      </c>
      <c r="D16" s="77">
        <v>606729160</v>
      </c>
      <c r="E16" s="78">
        <v>15340000</v>
      </c>
      <c r="F16" s="79">
        <f t="shared" si="0"/>
        <v>622069160</v>
      </c>
      <c r="G16" s="77">
        <v>606729160</v>
      </c>
      <c r="H16" s="78">
        <v>26278000</v>
      </c>
      <c r="I16" s="79">
        <f t="shared" si="1"/>
        <v>633007160</v>
      </c>
      <c r="J16" s="77">
        <v>124016950</v>
      </c>
      <c r="K16" s="78">
        <v>1450777</v>
      </c>
      <c r="L16" s="78">
        <f t="shared" si="2"/>
        <v>125467727</v>
      </c>
      <c r="M16" s="95">
        <f t="shared" si="3"/>
        <v>0.20169417657676519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124016950</v>
      </c>
      <c r="AA16" s="78">
        <v>1450777</v>
      </c>
      <c r="AB16" s="78">
        <f t="shared" si="10"/>
        <v>125467727</v>
      </c>
      <c r="AC16" s="95">
        <f t="shared" si="11"/>
        <v>0.20169417657676519</v>
      </c>
      <c r="AD16" s="77">
        <v>132878950</v>
      </c>
      <c r="AE16" s="78">
        <v>10566594</v>
      </c>
      <c r="AF16" s="78">
        <f t="shared" si="12"/>
        <v>143445544</v>
      </c>
      <c r="AG16" s="78">
        <v>553651211</v>
      </c>
      <c r="AH16" s="78">
        <v>648431248</v>
      </c>
      <c r="AI16" s="79">
        <v>143445544</v>
      </c>
      <c r="AJ16" s="114">
        <f t="shared" si="13"/>
        <v>0.25909009345596823</v>
      </c>
      <c r="AK16" s="115">
        <f t="shared" si="14"/>
        <v>-0.12532851491015995</v>
      </c>
    </row>
    <row r="17" spans="1:37" ht="14" x14ac:dyDescent="0.3">
      <c r="A17" s="58" t="s">
        <v>0</v>
      </c>
      <c r="B17" s="59" t="s">
        <v>570</v>
      </c>
      <c r="C17" s="60" t="s">
        <v>0</v>
      </c>
      <c r="D17" s="80">
        <f>SUM(D11:D16)</f>
        <v>5766910036</v>
      </c>
      <c r="E17" s="81">
        <f>SUM(E11:E16)</f>
        <v>892837847</v>
      </c>
      <c r="F17" s="82">
        <f t="shared" si="0"/>
        <v>6659747883</v>
      </c>
      <c r="G17" s="80">
        <f>SUM(G11:G16)</f>
        <v>5779830657</v>
      </c>
      <c r="H17" s="81">
        <f>SUM(H11:H16)</f>
        <v>1003709620</v>
      </c>
      <c r="I17" s="82">
        <f t="shared" si="1"/>
        <v>6783540277</v>
      </c>
      <c r="J17" s="80">
        <f>SUM(J11:J16)</f>
        <v>1391020798</v>
      </c>
      <c r="K17" s="81">
        <f>SUM(K11:K16)</f>
        <v>66644767</v>
      </c>
      <c r="L17" s="81">
        <f t="shared" si="2"/>
        <v>1457665565</v>
      </c>
      <c r="M17" s="96">
        <f t="shared" si="3"/>
        <v>0.2188769891306109</v>
      </c>
      <c r="N17" s="80">
        <f>SUM(N11:N16)</f>
        <v>0</v>
      </c>
      <c r="O17" s="81">
        <f>SUM(O11:O16)</f>
        <v>0</v>
      </c>
      <c r="P17" s="81">
        <f t="shared" si="4"/>
        <v>0</v>
      </c>
      <c r="Q17" s="96">
        <f t="shared" si="5"/>
        <v>0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v>1391020798</v>
      </c>
      <c r="AA17" s="81">
        <v>66644767</v>
      </c>
      <c r="AB17" s="81">
        <f t="shared" si="10"/>
        <v>1457665565</v>
      </c>
      <c r="AC17" s="96">
        <f t="shared" si="11"/>
        <v>0.2188769891306109</v>
      </c>
      <c r="AD17" s="80">
        <f>SUM(AD11:AD16)</f>
        <v>1298669066</v>
      </c>
      <c r="AE17" s="81">
        <f>SUM(AE11:AE16)</f>
        <v>70200674</v>
      </c>
      <c r="AF17" s="81">
        <f t="shared" si="12"/>
        <v>1368869740</v>
      </c>
      <c r="AG17" s="81">
        <f>SUM(AG11:AG16)</f>
        <v>5975988967</v>
      </c>
      <c r="AH17" s="81">
        <f>SUM(AH11:AH16)</f>
        <v>6238116085</v>
      </c>
      <c r="AI17" s="82">
        <f>SUM(AI11:AI16)</f>
        <v>1368869740</v>
      </c>
      <c r="AJ17" s="116">
        <f t="shared" si="13"/>
        <v>0.22906162437029814</v>
      </c>
      <c r="AK17" s="117">
        <f t="shared" si="14"/>
        <v>6.4867987365985647E-2</v>
      </c>
    </row>
    <row r="18" spans="1:37" ht="13" x14ac:dyDescent="0.3">
      <c r="A18" s="55" t="s">
        <v>101</v>
      </c>
      <c r="B18" s="56" t="s">
        <v>571</v>
      </c>
      <c r="C18" s="57" t="s">
        <v>572</v>
      </c>
      <c r="D18" s="77">
        <v>982936003</v>
      </c>
      <c r="E18" s="78">
        <v>80046825</v>
      </c>
      <c r="F18" s="79">
        <f t="shared" si="0"/>
        <v>1062982828</v>
      </c>
      <c r="G18" s="77">
        <v>992873818</v>
      </c>
      <c r="H18" s="78">
        <v>85160542</v>
      </c>
      <c r="I18" s="79">
        <f t="shared" si="1"/>
        <v>1078034360</v>
      </c>
      <c r="J18" s="77">
        <v>293160606</v>
      </c>
      <c r="K18" s="78">
        <v>3740857</v>
      </c>
      <c r="L18" s="78">
        <f t="shared" si="2"/>
        <v>296901463</v>
      </c>
      <c r="M18" s="95">
        <f t="shared" si="3"/>
        <v>0.27930974534990327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293160606</v>
      </c>
      <c r="AA18" s="78">
        <v>3740857</v>
      </c>
      <c r="AB18" s="78">
        <f t="shared" si="10"/>
        <v>296901463</v>
      </c>
      <c r="AC18" s="95">
        <f t="shared" si="11"/>
        <v>0.27930974534990327</v>
      </c>
      <c r="AD18" s="77">
        <v>319107028</v>
      </c>
      <c r="AE18" s="78">
        <v>6092113</v>
      </c>
      <c r="AF18" s="78">
        <f t="shared" si="12"/>
        <v>325199141</v>
      </c>
      <c r="AG18" s="78">
        <v>1050251074</v>
      </c>
      <c r="AH18" s="78">
        <v>1057151456</v>
      </c>
      <c r="AI18" s="79">
        <v>325199141</v>
      </c>
      <c r="AJ18" s="114">
        <f t="shared" si="13"/>
        <v>0.30963942722899801</v>
      </c>
      <c r="AK18" s="115">
        <f t="shared" si="14"/>
        <v>-8.7016459862051088E-2</v>
      </c>
    </row>
    <row r="19" spans="1:37" ht="13" x14ac:dyDescent="0.3">
      <c r="A19" s="55" t="s">
        <v>101</v>
      </c>
      <c r="B19" s="56" t="s">
        <v>93</v>
      </c>
      <c r="C19" s="57" t="s">
        <v>94</v>
      </c>
      <c r="D19" s="77">
        <v>3706183837</v>
      </c>
      <c r="E19" s="78">
        <v>714165948</v>
      </c>
      <c r="F19" s="79">
        <f t="shared" si="0"/>
        <v>4420349785</v>
      </c>
      <c r="G19" s="77">
        <v>3706183837</v>
      </c>
      <c r="H19" s="78">
        <v>716748444</v>
      </c>
      <c r="I19" s="79">
        <f t="shared" si="1"/>
        <v>4422932281</v>
      </c>
      <c r="J19" s="77">
        <v>968481680</v>
      </c>
      <c r="K19" s="78">
        <v>39832782</v>
      </c>
      <c r="L19" s="78">
        <f t="shared" si="2"/>
        <v>1008314462</v>
      </c>
      <c r="M19" s="95">
        <f t="shared" si="3"/>
        <v>0.22810739218457574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968481680</v>
      </c>
      <c r="AA19" s="78">
        <v>39832782</v>
      </c>
      <c r="AB19" s="78">
        <f t="shared" si="10"/>
        <v>1008314462</v>
      </c>
      <c r="AC19" s="95">
        <f t="shared" si="11"/>
        <v>0.22810739218457574</v>
      </c>
      <c r="AD19" s="77">
        <v>892997460</v>
      </c>
      <c r="AE19" s="78">
        <v>36422773</v>
      </c>
      <c r="AF19" s="78">
        <f t="shared" si="12"/>
        <v>929420233</v>
      </c>
      <c r="AG19" s="78">
        <v>4097426275</v>
      </c>
      <c r="AH19" s="78">
        <v>4026983265</v>
      </c>
      <c r="AI19" s="79">
        <v>929420233</v>
      </c>
      <c r="AJ19" s="114">
        <f t="shared" si="13"/>
        <v>0.22683025163155621</v>
      </c>
      <c r="AK19" s="115">
        <f t="shared" si="14"/>
        <v>8.4885422329728843E-2</v>
      </c>
    </row>
    <row r="20" spans="1:37" ht="13" x14ac:dyDescent="0.3">
      <c r="A20" s="55" t="s">
        <v>101</v>
      </c>
      <c r="B20" s="56" t="s">
        <v>95</v>
      </c>
      <c r="C20" s="57" t="s">
        <v>96</v>
      </c>
      <c r="D20" s="77">
        <v>2869321198</v>
      </c>
      <c r="E20" s="78">
        <v>642490175</v>
      </c>
      <c r="F20" s="79">
        <f t="shared" si="0"/>
        <v>3511811373</v>
      </c>
      <c r="G20" s="77">
        <v>2876765341</v>
      </c>
      <c r="H20" s="78">
        <v>677608824</v>
      </c>
      <c r="I20" s="79">
        <f t="shared" si="1"/>
        <v>3554374165</v>
      </c>
      <c r="J20" s="77">
        <v>677964723</v>
      </c>
      <c r="K20" s="78">
        <v>51098535</v>
      </c>
      <c r="L20" s="78">
        <f t="shared" si="2"/>
        <v>729063258</v>
      </c>
      <c r="M20" s="95">
        <f t="shared" si="3"/>
        <v>0.20760319406824815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677964723</v>
      </c>
      <c r="AA20" s="78">
        <v>51098535</v>
      </c>
      <c r="AB20" s="78">
        <f t="shared" si="10"/>
        <v>729063258</v>
      </c>
      <c r="AC20" s="95">
        <f t="shared" si="11"/>
        <v>0.20760319406824815</v>
      </c>
      <c r="AD20" s="77">
        <v>734687471</v>
      </c>
      <c r="AE20" s="78">
        <v>27342746</v>
      </c>
      <c r="AF20" s="78">
        <f t="shared" si="12"/>
        <v>762030217</v>
      </c>
      <c r="AG20" s="78">
        <v>3131498699</v>
      </c>
      <c r="AH20" s="78">
        <v>3110460555</v>
      </c>
      <c r="AI20" s="79">
        <v>762030217</v>
      </c>
      <c r="AJ20" s="114">
        <f t="shared" si="13"/>
        <v>0.24334361602747706</v>
      </c>
      <c r="AK20" s="115">
        <f t="shared" si="14"/>
        <v>-4.3262010173016563E-2</v>
      </c>
    </row>
    <row r="21" spans="1:37" ht="13" x14ac:dyDescent="0.3">
      <c r="A21" s="55" t="s">
        <v>101</v>
      </c>
      <c r="B21" s="56" t="s">
        <v>573</v>
      </c>
      <c r="C21" s="57" t="s">
        <v>574</v>
      </c>
      <c r="D21" s="77">
        <v>1833296428</v>
      </c>
      <c r="E21" s="78">
        <v>186345310</v>
      </c>
      <c r="F21" s="79">
        <f t="shared" si="0"/>
        <v>2019641738</v>
      </c>
      <c r="G21" s="77">
        <v>1833296428</v>
      </c>
      <c r="H21" s="78">
        <v>186345310</v>
      </c>
      <c r="I21" s="79">
        <f t="shared" si="1"/>
        <v>2019641738</v>
      </c>
      <c r="J21" s="77">
        <v>480584474</v>
      </c>
      <c r="K21" s="78">
        <v>31400209</v>
      </c>
      <c r="L21" s="78">
        <f t="shared" si="2"/>
        <v>511984683</v>
      </c>
      <c r="M21" s="95">
        <f t="shared" si="3"/>
        <v>0.25350272445201366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480584474</v>
      </c>
      <c r="AA21" s="78">
        <v>31400209</v>
      </c>
      <c r="AB21" s="78">
        <f t="shared" si="10"/>
        <v>511984683</v>
      </c>
      <c r="AC21" s="95">
        <f t="shared" si="11"/>
        <v>0.25350272445201366</v>
      </c>
      <c r="AD21" s="77">
        <v>381546525</v>
      </c>
      <c r="AE21" s="78">
        <v>27289530</v>
      </c>
      <c r="AF21" s="78">
        <f t="shared" si="12"/>
        <v>408836055</v>
      </c>
      <c r="AG21" s="78">
        <v>1797126040</v>
      </c>
      <c r="AH21" s="78">
        <v>1847417782</v>
      </c>
      <c r="AI21" s="79">
        <v>408836055</v>
      </c>
      <c r="AJ21" s="114">
        <f t="shared" si="13"/>
        <v>0.227494369287532</v>
      </c>
      <c r="AK21" s="115">
        <f t="shared" si="14"/>
        <v>0.25229826659979881</v>
      </c>
    </row>
    <row r="22" spans="1:37" ht="13" x14ac:dyDescent="0.3">
      <c r="A22" s="55" t="s">
        <v>101</v>
      </c>
      <c r="B22" s="56" t="s">
        <v>575</v>
      </c>
      <c r="C22" s="57" t="s">
        <v>576</v>
      </c>
      <c r="D22" s="77">
        <v>1181765073</v>
      </c>
      <c r="E22" s="78">
        <v>136175652</v>
      </c>
      <c r="F22" s="79">
        <f t="shared" si="0"/>
        <v>1317940725</v>
      </c>
      <c r="G22" s="77">
        <v>1218565318</v>
      </c>
      <c r="H22" s="78">
        <v>132765412</v>
      </c>
      <c r="I22" s="79">
        <f t="shared" si="1"/>
        <v>1351330730</v>
      </c>
      <c r="J22" s="77">
        <v>323492369</v>
      </c>
      <c r="K22" s="78">
        <v>17907549</v>
      </c>
      <c r="L22" s="78">
        <f t="shared" si="2"/>
        <v>341399918</v>
      </c>
      <c r="M22" s="95">
        <f t="shared" si="3"/>
        <v>0.25904041928744559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323492369</v>
      </c>
      <c r="AA22" s="78">
        <v>17907549</v>
      </c>
      <c r="AB22" s="78">
        <f t="shared" si="10"/>
        <v>341399918</v>
      </c>
      <c r="AC22" s="95">
        <f t="shared" si="11"/>
        <v>0.25904041928744559</v>
      </c>
      <c r="AD22" s="77">
        <v>242956778</v>
      </c>
      <c r="AE22" s="78">
        <v>21740031</v>
      </c>
      <c r="AF22" s="78">
        <f t="shared" si="12"/>
        <v>264696809</v>
      </c>
      <c r="AG22" s="78">
        <v>1197369271</v>
      </c>
      <c r="AH22" s="78">
        <v>1271200264</v>
      </c>
      <c r="AI22" s="79">
        <v>264696809</v>
      </c>
      <c r="AJ22" s="114">
        <f t="shared" si="13"/>
        <v>0.22106530993478285</v>
      </c>
      <c r="AK22" s="115">
        <f t="shared" si="14"/>
        <v>0.28977723339309325</v>
      </c>
    </row>
    <row r="23" spans="1:37" ht="13" x14ac:dyDescent="0.3">
      <c r="A23" s="55" t="s">
        <v>116</v>
      </c>
      <c r="B23" s="56" t="s">
        <v>577</v>
      </c>
      <c r="C23" s="57" t="s">
        <v>578</v>
      </c>
      <c r="D23" s="77">
        <v>483177290</v>
      </c>
      <c r="E23" s="78">
        <v>112650200</v>
      </c>
      <c r="F23" s="79">
        <f t="shared" si="0"/>
        <v>595827490</v>
      </c>
      <c r="G23" s="77">
        <v>483177290</v>
      </c>
      <c r="H23" s="78">
        <v>123438700</v>
      </c>
      <c r="I23" s="79">
        <f t="shared" si="1"/>
        <v>606615990</v>
      </c>
      <c r="J23" s="77">
        <v>151623262</v>
      </c>
      <c r="K23" s="78">
        <v>4193374</v>
      </c>
      <c r="L23" s="78">
        <f t="shared" si="2"/>
        <v>155816636</v>
      </c>
      <c r="M23" s="95">
        <f t="shared" si="3"/>
        <v>0.26151300269814676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151623262</v>
      </c>
      <c r="AA23" s="78">
        <v>4193374</v>
      </c>
      <c r="AB23" s="78">
        <f t="shared" si="10"/>
        <v>155816636</v>
      </c>
      <c r="AC23" s="95">
        <f t="shared" si="11"/>
        <v>0.26151300269814676</v>
      </c>
      <c r="AD23" s="77">
        <v>131308873</v>
      </c>
      <c r="AE23" s="78">
        <v>14994131</v>
      </c>
      <c r="AF23" s="78">
        <f t="shared" si="12"/>
        <v>146303004</v>
      </c>
      <c r="AG23" s="78">
        <v>643588348</v>
      </c>
      <c r="AH23" s="78">
        <v>644624519</v>
      </c>
      <c r="AI23" s="79">
        <v>146303004</v>
      </c>
      <c r="AJ23" s="114">
        <f t="shared" si="13"/>
        <v>0.22732388560894207</v>
      </c>
      <c r="AK23" s="115">
        <f t="shared" si="14"/>
        <v>6.5026908128284155E-2</v>
      </c>
    </row>
    <row r="24" spans="1:37" ht="14" x14ac:dyDescent="0.3">
      <c r="A24" s="58" t="s">
        <v>0</v>
      </c>
      <c r="B24" s="59" t="s">
        <v>579</v>
      </c>
      <c r="C24" s="60" t="s">
        <v>0</v>
      </c>
      <c r="D24" s="80">
        <f>SUM(D18:D23)</f>
        <v>11056679829</v>
      </c>
      <c r="E24" s="81">
        <f>SUM(E18:E23)</f>
        <v>1871874110</v>
      </c>
      <c r="F24" s="82">
        <f t="shared" si="0"/>
        <v>12928553939</v>
      </c>
      <c r="G24" s="80">
        <f>SUM(G18:G23)</f>
        <v>11110862032</v>
      </c>
      <c r="H24" s="81">
        <f>SUM(H18:H23)</f>
        <v>1922067232</v>
      </c>
      <c r="I24" s="82">
        <f t="shared" si="1"/>
        <v>13032929264</v>
      </c>
      <c r="J24" s="80">
        <f>SUM(J18:J23)</f>
        <v>2895307114</v>
      </c>
      <c r="K24" s="81">
        <f>SUM(K18:K23)</f>
        <v>148173306</v>
      </c>
      <c r="L24" s="81">
        <f t="shared" si="2"/>
        <v>3043480420</v>
      </c>
      <c r="M24" s="96">
        <f t="shared" si="3"/>
        <v>0.2354076437596862</v>
      </c>
      <c r="N24" s="80">
        <f>SUM(N18:N23)</f>
        <v>0</v>
      </c>
      <c r="O24" s="81">
        <f>SUM(O18:O23)</f>
        <v>0</v>
      </c>
      <c r="P24" s="81">
        <f t="shared" si="4"/>
        <v>0</v>
      </c>
      <c r="Q24" s="96">
        <f t="shared" si="5"/>
        <v>0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v>2895307114</v>
      </c>
      <c r="AA24" s="81">
        <v>148173306</v>
      </c>
      <c r="AB24" s="81">
        <f t="shared" si="10"/>
        <v>3043480420</v>
      </c>
      <c r="AC24" s="96">
        <f t="shared" si="11"/>
        <v>0.2354076437596862</v>
      </c>
      <c r="AD24" s="80">
        <f>SUM(AD18:AD23)</f>
        <v>2702604135</v>
      </c>
      <c r="AE24" s="81">
        <f>SUM(AE18:AE23)</f>
        <v>133881324</v>
      </c>
      <c r="AF24" s="81">
        <f t="shared" si="12"/>
        <v>2836485459</v>
      </c>
      <c r="AG24" s="81">
        <f>SUM(AG18:AG23)</f>
        <v>11917259707</v>
      </c>
      <c r="AH24" s="81">
        <f>SUM(AH18:AH23)</f>
        <v>11957837841</v>
      </c>
      <c r="AI24" s="82">
        <f>SUM(AI18:AI23)</f>
        <v>2836485459</v>
      </c>
      <c r="AJ24" s="116">
        <f t="shared" si="13"/>
        <v>0.23801490684422155</v>
      </c>
      <c r="AK24" s="117">
        <f t="shared" si="14"/>
        <v>7.2975858326090659E-2</v>
      </c>
    </row>
    <row r="25" spans="1:37" ht="13" x14ac:dyDescent="0.3">
      <c r="A25" s="55" t="s">
        <v>101</v>
      </c>
      <c r="B25" s="56" t="s">
        <v>580</v>
      </c>
      <c r="C25" s="57" t="s">
        <v>581</v>
      </c>
      <c r="D25" s="77">
        <v>850549093</v>
      </c>
      <c r="E25" s="78">
        <v>88780340</v>
      </c>
      <c r="F25" s="79">
        <f t="shared" si="0"/>
        <v>939329433</v>
      </c>
      <c r="G25" s="77">
        <v>850677475</v>
      </c>
      <c r="H25" s="78">
        <v>89664752</v>
      </c>
      <c r="I25" s="79">
        <f t="shared" si="1"/>
        <v>940342227</v>
      </c>
      <c r="J25" s="77">
        <v>241593293</v>
      </c>
      <c r="K25" s="78">
        <v>6442718</v>
      </c>
      <c r="L25" s="78">
        <f t="shared" si="2"/>
        <v>248036011</v>
      </c>
      <c r="M25" s="95">
        <f t="shared" si="3"/>
        <v>0.26405646654532117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241593293</v>
      </c>
      <c r="AA25" s="78">
        <v>6442718</v>
      </c>
      <c r="AB25" s="78">
        <f t="shared" si="10"/>
        <v>248036011</v>
      </c>
      <c r="AC25" s="95">
        <f t="shared" si="11"/>
        <v>0.26405646654532117</v>
      </c>
      <c r="AD25" s="77">
        <v>234431865</v>
      </c>
      <c r="AE25" s="78">
        <v>9860574</v>
      </c>
      <c r="AF25" s="78">
        <f t="shared" si="12"/>
        <v>244292439</v>
      </c>
      <c r="AG25" s="78">
        <v>1006831811</v>
      </c>
      <c r="AH25" s="78">
        <v>861600907</v>
      </c>
      <c r="AI25" s="79">
        <v>244292439</v>
      </c>
      <c r="AJ25" s="114">
        <f t="shared" si="13"/>
        <v>0.24263480387788422</v>
      </c>
      <c r="AK25" s="115">
        <f t="shared" si="14"/>
        <v>1.5324141898636512E-2</v>
      </c>
    </row>
    <row r="26" spans="1:37" ht="13" x14ac:dyDescent="0.3">
      <c r="A26" s="55" t="s">
        <v>101</v>
      </c>
      <c r="B26" s="56" t="s">
        <v>582</v>
      </c>
      <c r="C26" s="57" t="s">
        <v>583</v>
      </c>
      <c r="D26" s="77">
        <v>2017871276</v>
      </c>
      <c r="E26" s="78">
        <v>258345615</v>
      </c>
      <c r="F26" s="79">
        <f t="shared" si="0"/>
        <v>2276216891</v>
      </c>
      <c r="G26" s="77">
        <v>2017871276</v>
      </c>
      <c r="H26" s="78">
        <v>258345615</v>
      </c>
      <c r="I26" s="79">
        <f t="shared" si="1"/>
        <v>2276216891</v>
      </c>
      <c r="J26" s="77">
        <v>542639437</v>
      </c>
      <c r="K26" s="78">
        <v>21403217</v>
      </c>
      <c r="L26" s="78">
        <f t="shared" si="2"/>
        <v>564042654</v>
      </c>
      <c r="M26" s="95">
        <f t="shared" si="3"/>
        <v>0.24779829032557688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542639437</v>
      </c>
      <c r="AA26" s="78">
        <v>21403217</v>
      </c>
      <c r="AB26" s="78">
        <f t="shared" si="10"/>
        <v>564042654</v>
      </c>
      <c r="AC26" s="95">
        <f t="shared" si="11"/>
        <v>0.24779829032557688</v>
      </c>
      <c r="AD26" s="77">
        <v>518249396</v>
      </c>
      <c r="AE26" s="78">
        <v>10866422</v>
      </c>
      <c r="AF26" s="78">
        <f t="shared" si="12"/>
        <v>529115818</v>
      </c>
      <c r="AG26" s="78">
        <v>2021784505</v>
      </c>
      <c r="AH26" s="78">
        <v>2166459076</v>
      </c>
      <c r="AI26" s="79">
        <v>529115818</v>
      </c>
      <c r="AJ26" s="114">
        <f t="shared" si="13"/>
        <v>0.26170732671630598</v>
      </c>
      <c r="AK26" s="115">
        <f t="shared" si="14"/>
        <v>6.6009812619134411E-2</v>
      </c>
    </row>
    <row r="27" spans="1:37" ht="13" x14ac:dyDescent="0.3">
      <c r="A27" s="55" t="s">
        <v>101</v>
      </c>
      <c r="B27" s="56" t="s">
        <v>584</v>
      </c>
      <c r="C27" s="57" t="s">
        <v>585</v>
      </c>
      <c r="D27" s="77">
        <v>558403741</v>
      </c>
      <c r="E27" s="78">
        <v>41825806</v>
      </c>
      <c r="F27" s="79">
        <f t="shared" si="0"/>
        <v>600229547</v>
      </c>
      <c r="G27" s="77">
        <v>558403741</v>
      </c>
      <c r="H27" s="78">
        <v>41825806</v>
      </c>
      <c r="I27" s="79">
        <f t="shared" si="1"/>
        <v>600229547</v>
      </c>
      <c r="J27" s="77">
        <v>160565587</v>
      </c>
      <c r="K27" s="78">
        <v>1559797</v>
      </c>
      <c r="L27" s="78">
        <f t="shared" si="2"/>
        <v>162125384</v>
      </c>
      <c r="M27" s="95">
        <f t="shared" si="3"/>
        <v>0.27010563676899429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160565587</v>
      </c>
      <c r="AA27" s="78">
        <v>1559797</v>
      </c>
      <c r="AB27" s="78">
        <f t="shared" si="10"/>
        <v>162125384</v>
      </c>
      <c r="AC27" s="95">
        <f t="shared" si="11"/>
        <v>0.27010563676899429</v>
      </c>
      <c r="AD27" s="77">
        <v>151320470</v>
      </c>
      <c r="AE27" s="78">
        <v>1471967</v>
      </c>
      <c r="AF27" s="78">
        <f t="shared" si="12"/>
        <v>152792437</v>
      </c>
      <c r="AG27" s="78">
        <v>570274813</v>
      </c>
      <c r="AH27" s="78">
        <v>564212699</v>
      </c>
      <c r="AI27" s="79">
        <v>152792437</v>
      </c>
      <c r="AJ27" s="114">
        <f t="shared" si="13"/>
        <v>0.26792773153739124</v>
      </c>
      <c r="AK27" s="115">
        <f t="shared" si="14"/>
        <v>6.1082519418156789E-2</v>
      </c>
    </row>
    <row r="28" spans="1:37" ht="13" x14ac:dyDescent="0.3">
      <c r="A28" s="55" t="s">
        <v>101</v>
      </c>
      <c r="B28" s="56" t="s">
        <v>586</v>
      </c>
      <c r="C28" s="57" t="s">
        <v>587</v>
      </c>
      <c r="D28" s="77">
        <v>541945920</v>
      </c>
      <c r="E28" s="78">
        <v>102615966</v>
      </c>
      <c r="F28" s="79">
        <f t="shared" si="0"/>
        <v>644561886</v>
      </c>
      <c r="G28" s="77">
        <v>544138615</v>
      </c>
      <c r="H28" s="78">
        <v>114044794</v>
      </c>
      <c r="I28" s="79">
        <f t="shared" si="1"/>
        <v>658183409</v>
      </c>
      <c r="J28" s="77">
        <v>144248876</v>
      </c>
      <c r="K28" s="78">
        <v>3309271</v>
      </c>
      <c r="L28" s="78">
        <f t="shared" si="2"/>
        <v>147558147</v>
      </c>
      <c r="M28" s="95">
        <f t="shared" si="3"/>
        <v>0.22892781935294262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144248876</v>
      </c>
      <c r="AA28" s="78">
        <v>3309271</v>
      </c>
      <c r="AB28" s="78">
        <f t="shared" si="10"/>
        <v>147558147</v>
      </c>
      <c r="AC28" s="95">
        <f t="shared" si="11"/>
        <v>0.22892781935294262</v>
      </c>
      <c r="AD28" s="77">
        <v>118650064</v>
      </c>
      <c r="AE28" s="78">
        <v>5760144</v>
      </c>
      <c r="AF28" s="78">
        <f t="shared" si="12"/>
        <v>124410208</v>
      </c>
      <c r="AG28" s="78">
        <v>559083948</v>
      </c>
      <c r="AH28" s="78">
        <v>648360717</v>
      </c>
      <c r="AI28" s="79">
        <v>124410208</v>
      </c>
      <c r="AJ28" s="114">
        <f t="shared" si="13"/>
        <v>0.22252509385227423</v>
      </c>
      <c r="AK28" s="115">
        <f t="shared" si="14"/>
        <v>0.18606141225967576</v>
      </c>
    </row>
    <row r="29" spans="1:37" ht="13" x14ac:dyDescent="0.3">
      <c r="A29" s="55" t="s">
        <v>116</v>
      </c>
      <c r="B29" s="56" t="s">
        <v>588</v>
      </c>
      <c r="C29" s="57" t="s">
        <v>589</v>
      </c>
      <c r="D29" s="77">
        <v>306811902</v>
      </c>
      <c r="E29" s="78">
        <v>14877500</v>
      </c>
      <c r="F29" s="79">
        <f t="shared" si="0"/>
        <v>321689402</v>
      </c>
      <c r="G29" s="77">
        <v>307590902</v>
      </c>
      <c r="H29" s="78">
        <v>15904274</v>
      </c>
      <c r="I29" s="79">
        <f t="shared" si="1"/>
        <v>323495176</v>
      </c>
      <c r="J29" s="77">
        <v>81579964</v>
      </c>
      <c r="K29" s="78">
        <v>7378</v>
      </c>
      <c r="L29" s="78">
        <f t="shared" si="2"/>
        <v>81587342</v>
      </c>
      <c r="M29" s="95">
        <f t="shared" si="3"/>
        <v>0.25362147926775652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81579964</v>
      </c>
      <c r="AA29" s="78">
        <v>7378</v>
      </c>
      <c r="AB29" s="78">
        <f t="shared" si="10"/>
        <v>81587342</v>
      </c>
      <c r="AC29" s="95">
        <f t="shared" si="11"/>
        <v>0.25362147926775652</v>
      </c>
      <c r="AD29" s="77">
        <v>80955545</v>
      </c>
      <c r="AE29" s="78">
        <v>330643</v>
      </c>
      <c r="AF29" s="78">
        <f t="shared" si="12"/>
        <v>81286188</v>
      </c>
      <c r="AG29" s="78">
        <v>313172361</v>
      </c>
      <c r="AH29" s="78">
        <v>324054846</v>
      </c>
      <c r="AI29" s="79">
        <v>81286188</v>
      </c>
      <c r="AJ29" s="114">
        <f t="shared" si="13"/>
        <v>0.25955734963469523</v>
      </c>
      <c r="AK29" s="115">
        <f t="shared" si="14"/>
        <v>3.7048606584921817E-3</v>
      </c>
    </row>
    <row r="30" spans="1:37" ht="14" x14ac:dyDescent="0.3">
      <c r="A30" s="58" t="s">
        <v>0</v>
      </c>
      <c r="B30" s="59" t="s">
        <v>590</v>
      </c>
      <c r="C30" s="60" t="s">
        <v>0</v>
      </c>
      <c r="D30" s="80">
        <f>SUM(D25:D29)</f>
        <v>4275581932</v>
      </c>
      <c r="E30" s="81">
        <f>SUM(E25:E29)</f>
        <v>506445227</v>
      </c>
      <c r="F30" s="82">
        <f t="shared" si="0"/>
        <v>4782027159</v>
      </c>
      <c r="G30" s="80">
        <f>SUM(G25:G29)</f>
        <v>4278682009</v>
      </c>
      <c r="H30" s="81">
        <f>SUM(H25:H29)</f>
        <v>519785241</v>
      </c>
      <c r="I30" s="82">
        <f t="shared" si="1"/>
        <v>4798467250</v>
      </c>
      <c r="J30" s="80">
        <f>SUM(J25:J29)</f>
        <v>1170627157</v>
      </c>
      <c r="K30" s="81">
        <f>SUM(K25:K29)</f>
        <v>32722381</v>
      </c>
      <c r="L30" s="81">
        <f t="shared" si="2"/>
        <v>1203349538</v>
      </c>
      <c r="M30" s="96">
        <f t="shared" si="3"/>
        <v>0.25164004678125668</v>
      </c>
      <c r="N30" s="80">
        <f>SUM(N25:N29)</f>
        <v>0</v>
      </c>
      <c r="O30" s="81">
        <f>SUM(O25:O29)</f>
        <v>0</v>
      </c>
      <c r="P30" s="81">
        <f t="shared" si="4"/>
        <v>0</v>
      </c>
      <c r="Q30" s="96">
        <f t="shared" si="5"/>
        <v>0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v>1170627157</v>
      </c>
      <c r="AA30" s="81">
        <v>32722381</v>
      </c>
      <c r="AB30" s="81">
        <f t="shared" si="10"/>
        <v>1203349538</v>
      </c>
      <c r="AC30" s="96">
        <f t="shared" si="11"/>
        <v>0.25164004678125668</v>
      </c>
      <c r="AD30" s="80">
        <f>SUM(AD25:AD29)</f>
        <v>1103607340</v>
      </c>
      <c r="AE30" s="81">
        <f>SUM(AE25:AE29)</f>
        <v>28289750</v>
      </c>
      <c r="AF30" s="81">
        <f t="shared" si="12"/>
        <v>1131897090</v>
      </c>
      <c r="AG30" s="81">
        <f>SUM(AG25:AG29)</f>
        <v>4471147438</v>
      </c>
      <c r="AH30" s="81">
        <f>SUM(AH25:AH29)</f>
        <v>4564688245</v>
      </c>
      <c r="AI30" s="82">
        <f>SUM(AI25:AI29)</f>
        <v>1131897090</v>
      </c>
      <c r="AJ30" s="116">
        <f t="shared" si="13"/>
        <v>0.25315584102194394</v>
      </c>
      <c r="AK30" s="117">
        <f t="shared" si="14"/>
        <v>6.3126275905524221E-2</v>
      </c>
    </row>
    <row r="31" spans="1:37" ht="13" x14ac:dyDescent="0.3">
      <c r="A31" s="55" t="s">
        <v>101</v>
      </c>
      <c r="B31" s="56" t="s">
        <v>591</v>
      </c>
      <c r="C31" s="57" t="s">
        <v>592</v>
      </c>
      <c r="D31" s="77">
        <v>254395626</v>
      </c>
      <c r="E31" s="78">
        <v>13720700</v>
      </c>
      <c r="F31" s="79">
        <f t="shared" si="0"/>
        <v>268116326</v>
      </c>
      <c r="G31" s="77">
        <v>254395626</v>
      </c>
      <c r="H31" s="78">
        <v>13720700</v>
      </c>
      <c r="I31" s="79">
        <f t="shared" si="1"/>
        <v>268116326</v>
      </c>
      <c r="J31" s="77">
        <v>67952628</v>
      </c>
      <c r="K31" s="78">
        <v>5613528</v>
      </c>
      <c r="L31" s="78">
        <f t="shared" si="2"/>
        <v>73566156</v>
      </c>
      <c r="M31" s="95">
        <f t="shared" si="3"/>
        <v>0.27438148619118402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67952628</v>
      </c>
      <c r="AA31" s="78">
        <v>5613528</v>
      </c>
      <c r="AB31" s="78">
        <f t="shared" si="10"/>
        <v>73566156</v>
      </c>
      <c r="AC31" s="95">
        <f t="shared" si="11"/>
        <v>0.27438148619118402</v>
      </c>
      <c r="AD31" s="77">
        <v>35320039</v>
      </c>
      <c r="AE31" s="78">
        <v>2447179</v>
      </c>
      <c r="AF31" s="78">
        <f t="shared" si="12"/>
        <v>37767218</v>
      </c>
      <c r="AG31" s="78">
        <v>284711150</v>
      </c>
      <c r="AH31" s="78">
        <v>284711150</v>
      </c>
      <c r="AI31" s="79">
        <v>37767218</v>
      </c>
      <c r="AJ31" s="114">
        <f t="shared" si="13"/>
        <v>0.13265099733536956</v>
      </c>
      <c r="AK31" s="115">
        <f t="shared" si="14"/>
        <v>0.94788390291283831</v>
      </c>
    </row>
    <row r="32" spans="1:37" ht="13" x14ac:dyDescent="0.3">
      <c r="A32" s="55" t="s">
        <v>101</v>
      </c>
      <c r="B32" s="56" t="s">
        <v>593</v>
      </c>
      <c r="C32" s="57" t="s">
        <v>594</v>
      </c>
      <c r="D32" s="77">
        <v>807340166</v>
      </c>
      <c r="E32" s="78">
        <v>187628300</v>
      </c>
      <c r="F32" s="79">
        <f t="shared" si="0"/>
        <v>994968466</v>
      </c>
      <c r="G32" s="77">
        <v>807340166</v>
      </c>
      <c r="H32" s="78">
        <v>189560222</v>
      </c>
      <c r="I32" s="79">
        <f t="shared" si="1"/>
        <v>996900388</v>
      </c>
      <c r="J32" s="77">
        <v>200759163</v>
      </c>
      <c r="K32" s="78">
        <v>44868216</v>
      </c>
      <c r="L32" s="78">
        <f t="shared" si="2"/>
        <v>245627379</v>
      </c>
      <c r="M32" s="95">
        <f t="shared" si="3"/>
        <v>0.24686951133986995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200759163</v>
      </c>
      <c r="AA32" s="78">
        <v>44868216</v>
      </c>
      <c r="AB32" s="78">
        <f t="shared" si="10"/>
        <v>245627379</v>
      </c>
      <c r="AC32" s="95">
        <f t="shared" si="11"/>
        <v>0.24686951133986995</v>
      </c>
      <c r="AD32" s="77">
        <v>183048718</v>
      </c>
      <c r="AE32" s="78">
        <v>7322706</v>
      </c>
      <c r="AF32" s="78">
        <f t="shared" si="12"/>
        <v>190371424</v>
      </c>
      <c r="AG32" s="78">
        <v>924293437</v>
      </c>
      <c r="AH32" s="78">
        <v>974067565</v>
      </c>
      <c r="AI32" s="79">
        <v>190371424</v>
      </c>
      <c r="AJ32" s="114">
        <f t="shared" si="13"/>
        <v>0.20596427106297846</v>
      </c>
      <c r="AK32" s="115">
        <f t="shared" si="14"/>
        <v>0.2902534100916323</v>
      </c>
    </row>
    <row r="33" spans="1:37" ht="13" x14ac:dyDescent="0.3">
      <c r="A33" s="55" t="s">
        <v>101</v>
      </c>
      <c r="B33" s="56" t="s">
        <v>595</v>
      </c>
      <c r="C33" s="57" t="s">
        <v>596</v>
      </c>
      <c r="D33" s="77">
        <v>1962972691</v>
      </c>
      <c r="E33" s="78">
        <v>402928895</v>
      </c>
      <c r="F33" s="79">
        <f t="shared" si="0"/>
        <v>2365901586</v>
      </c>
      <c r="G33" s="77">
        <v>1963104488</v>
      </c>
      <c r="H33" s="78">
        <v>459941090</v>
      </c>
      <c r="I33" s="79">
        <f t="shared" si="1"/>
        <v>2423045578</v>
      </c>
      <c r="J33" s="77">
        <v>467560972</v>
      </c>
      <c r="K33" s="78">
        <v>34813312</v>
      </c>
      <c r="L33" s="78">
        <f t="shared" si="2"/>
        <v>502374284</v>
      </c>
      <c r="M33" s="95">
        <f t="shared" si="3"/>
        <v>0.2123394679528314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467560972</v>
      </c>
      <c r="AA33" s="78">
        <v>34813312</v>
      </c>
      <c r="AB33" s="78">
        <f t="shared" si="10"/>
        <v>502374284</v>
      </c>
      <c r="AC33" s="95">
        <f t="shared" si="11"/>
        <v>0.2123394679528314</v>
      </c>
      <c r="AD33" s="77">
        <v>465745974</v>
      </c>
      <c r="AE33" s="78">
        <v>56050239</v>
      </c>
      <c r="AF33" s="78">
        <f t="shared" si="12"/>
        <v>521796213</v>
      </c>
      <c r="AG33" s="78">
        <v>2133311340</v>
      </c>
      <c r="AH33" s="78">
        <v>2150440293</v>
      </c>
      <c r="AI33" s="79">
        <v>521796213</v>
      </c>
      <c r="AJ33" s="114">
        <f t="shared" si="13"/>
        <v>0.24459449646013695</v>
      </c>
      <c r="AK33" s="115">
        <f t="shared" si="14"/>
        <v>-3.7221291600289974E-2</v>
      </c>
    </row>
    <row r="34" spans="1:37" ht="13" x14ac:dyDescent="0.3">
      <c r="A34" s="55" t="s">
        <v>101</v>
      </c>
      <c r="B34" s="56" t="s">
        <v>97</v>
      </c>
      <c r="C34" s="57" t="s">
        <v>98</v>
      </c>
      <c r="D34" s="77">
        <v>3869688903</v>
      </c>
      <c r="E34" s="78">
        <v>907018426</v>
      </c>
      <c r="F34" s="79">
        <f t="shared" si="0"/>
        <v>4776707329</v>
      </c>
      <c r="G34" s="77">
        <v>3869688903</v>
      </c>
      <c r="H34" s="78">
        <v>967607827</v>
      </c>
      <c r="I34" s="79">
        <f t="shared" si="1"/>
        <v>4837296730</v>
      </c>
      <c r="J34" s="77">
        <v>836021804</v>
      </c>
      <c r="K34" s="78">
        <v>159022097</v>
      </c>
      <c r="L34" s="78">
        <f t="shared" si="2"/>
        <v>995043901</v>
      </c>
      <c r="M34" s="95">
        <f t="shared" si="3"/>
        <v>0.20831167422775967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836021804</v>
      </c>
      <c r="AA34" s="78">
        <v>159022097</v>
      </c>
      <c r="AB34" s="78">
        <f t="shared" si="10"/>
        <v>995043901</v>
      </c>
      <c r="AC34" s="95">
        <f t="shared" si="11"/>
        <v>0.20831167422775967</v>
      </c>
      <c r="AD34" s="77">
        <v>771419327</v>
      </c>
      <c r="AE34" s="78">
        <v>206024955</v>
      </c>
      <c r="AF34" s="78">
        <f t="shared" si="12"/>
        <v>977444282</v>
      </c>
      <c r="AG34" s="78">
        <v>4779230489</v>
      </c>
      <c r="AH34" s="78">
        <v>5355109826</v>
      </c>
      <c r="AI34" s="79">
        <v>977444282</v>
      </c>
      <c r="AJ34" s="114">
        <f t="shared" si="13"/>
        <v>0.20451917609952291</v>
      </c>
      <c r="AK34" s="115">
        <f t="shared" si="14"/>
        <v>1.800575165674756E-2</v>
      </c>
    </row>
    <row r="35" spans="1:37" ht="13" x14ac:dyDescent="0.3">
      <c r="A35" s="55" t="s">
        <v>101</v>
      </c>
      <c r="B35" s="56" t="s">
        <v>597</v>
      </c>
      <c r="C35" s="57" t="s">
        <v>598</v>
      </c>
      <c r="D35" s="77">
        <v>1067512200</v>
      </c>
      <c r="E35" s="78">
        <v>81519000</v>
      </c>
      <c r="F35" s="79">
        <f t="shared" si="0"/>
        <v>1149031200</v>
      </c>
      <c r="G35" s="77">
        <v>1067512200</v>
      </c>
      <c r="H35" s="78">
        <v>83877800</v>
      </c>
      <c r="I35" s="79">
        <f t="shared" si="1"/>
        <v>1151390000</v>
      </c>
      <c r="J35" s="77">
        <v>415244070</v>
      </c>
      <c r="K35" s="78">
        <v>4966788</v>
      </c>
      <c r="L35" s="78">
        <f t="shared" si="2"/>
        <v>420210858</v>
      </c>
      <c r="M35" s="95">
        <f t="shared" si="3"/>
        <v>0.36570883192727927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415244070</v>
      </c>
      <c r="AA35" s="78">
        <v>4966788</v>
      </c>
      <c r="AB35" s="78">
        <f t="shared" si="10"/>
        <v>420210858</v>
      </c>
      <c r="AC35" s="95">
        <f t="shared" si="11"/>
        <v>0.36570883192727927</v>
      </c>
      <c r="AD35" s="77">
        <v>423384945</v>
      </c>
      <c r="AE35" s="78">
        <v>-48721078</v>
      </c>
      <c r="AF35" s="78">
        <f t="shared" si="12"/>
        <v>374663867</v>
      </c>
      <c r="AG35" s="78">
        <v>1005980300</v>
      </c>
      <c r="AH35" s="78">
        <v>1049436000</v>
      </c>
      <c r="AI35" s="79">
        <v>374663867</v>
      </c>
      <c r="AJ35" s="114">
        <f t="shared" si="13"/>
        <v>0.372436584493752</v>
      </c>
      <c r="AK35" s="115">
        <f t="shared" si="14"/>
        <v>0.12156761036152974</v>
      </c>
    </row>
    <row r="36" spans="1:37" ht="13" x14ac:dyDescent="0.3">
      <c r="A36" s="55" t="s">
        <v>101</v>
      </c>
      <c r="B36" s="56" t="s">
        <v>599</v>
      </c>
      <c r="C36" s="57" t="s">
        <v>600</v>
      </c>
      <c r="D36" s="77">
        <v>1072557106</v>
      </c>
      <c r="E36" s="78">
        <v>181908452</v>
      </c>
      <c r="F36" s="79">
        <f t="shared" si="0"/>
        <v>1254465558</v>
      </c>
      <c r="G36" s="77">
        <v>1072557106</v>
      </c>
      <c r="H36" s="78">
        <v>190391947</v>
      </c>
      <c r="I36" s="79">
        <f t="shared" si="1"/>
        <v>1262949053</v>
      </c>
      <c r="J36" s="77">
        <v>273484569</v>
      </c>
      <c r="K36" s="78">
        <v>26546808</v>
      </c>
      <c r="L36" s="78">
        <f t="shared" si="2"/>
        <v>300031377</v>
      </c>
      <c r="M36" s="95">
        <f t="shared" si="3"/>
        <v>0.23917067717533941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273484569</v>
      </c>
      <c r="AA36" s="78">
        <v>26546808</v>
      </c>
      <c r="AB36" s="78">
        <f t="shared" si="10"/>
        <v>300031377</v>
      </c>
      <c r="AC36" s="95">
        <f t="shared" si="11"/>
        <v>0.23917067717533941</v>
      </c>
      <c r="AD36" s="77">
        <v>255924689</v>
      </c>
      <c r="AE36" s="78">
        <v>4937054</v>
      </c>
      <c r="AF36" s="78">
        <f t="shared" si="12"/>
        <v>260861743</v>
      </c>
      <c r="AG36" s="78">
        <v>1156426031</v>
      </c>
      <c r="AH36" s="78">
        <v>1136052492</v>
      </c>
      <c r="AI36" s="79">
        <v>260861743</v>
      </c>
      <c r="AJ36" s="114">
        <f t="shared" si="13"/>
        <v>0.22557581376339669</v>
      </c>
      <c r="AK36" s="115">
        <f t="shared" si="14"/>
        <v>0.15015476608235345</v>
      </c>
    </row>
    <row r="37" spans="1:37" ht="13" x14ac:dyDescent="0.3">
      <c r="A37" s="55" t="s">
        <v>101</v>
      </c>
      <c r="B37" s="56" t="s">
        <v>601</v>
      </c>
      <c r="C37" s="57" t="s">
        <v>602</v>
      </c>
      <c r="D37" s="77">
        <v>1433458055</v>
      </c>
      <c r="E37" s="78">
        <v>172584854</v>
      </c>
      <c r="F37" s="79">
        <f t="shared" si="0"/>
        <v>1606042909</v>
      </c>
      <c r="G37" s="77">
        <v>1444049782</v>
      </c>
      <c r="H37" s="78">
        <v>178980155</v>
      </c>
      <c r="I37" s="79">
        <f t="shared" si="1"/>
        <v>1623029937</v>
      </c>
      <c r="J37" s="77">
        <v>451781895</v>
      </c>
      <c r="K37" s="78">
        <v>67813160</v>
      </c>
      <c r="L37" s="78">
        <f t="shared" si="2"/>
        <v>519595055</v>
      </c>
      <c r="M37" s="95">
        <f t="shared" si="3"/>
        <v>0.32352501423733754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451781895</v>
      </c>
      <c r="AA37" s="78">
        <v>67813160</v>
      </c>
      <c r="AB37" s="78">
        <f t="shared" si="10"/>
        <v>519595055</v>
      </c>
      <c r="AC37" s="95">
        <f t="shared" si="11"/>
        <v>0.32352501423733754</v>
      </c>
      <c r="AD37" s="77">
        <v>411041423</v>
      </c>
      <c r="AE37" s="78">
        <v>12293438</v>
      </c>
      <c r="AF37" s="78">
        <f t="shared" si="12"/>
        <v>423334861</v>
      </c>
      <c r="AG37" s="78">
        <v>1342462572</v>
      </c>
      <c r="AH37" s="78">
        <v>1377295771</v>
      </c>
      <c r="AI37" s="79">
        <v>423334861</v>
      </c>
      <c r="AJ37" s="114">
        <f t="shared" si="13"/>
        <v>0.31534202131931022</v>
      </c>
      <c r="AK37" s="115">
        <f t="shared" si="14"/>
        <v>0.22738546448221753</v>
      </c>
    </row>
    <row r="38" spans="1:37" ht="13" x14ac:dyDescent="0.3">
      <c r="A38" s="55" t="s">
        <v>116</v>
      </c>
      <c r="B38" s="56" t="s">
        <v>603</v>
      </c>
      <c r="C38" s="57" t="s">
        <v>604</v>
      </c>
      <c r="D38" s="77">
        <v>554413098</v>
      </c>
      <c r="E38" s="78">
        <v>108921286</v>
      </c>
      <c r="F38" s="79">
        <f t="shared" si="0"/>
        <v>663334384</v>
      </c>
      <c r="G38" s="77">
        <v>554856393</v>
      </c>
      <c r="H38" s="78">
        <v>111005257</v>
      </c>
      <c r="I38" s="79">
        <f t="shared" si="1"/>
        <v>665861650</v>
      </c>
      <c r="J38" s="77">
        <v>149843949</v>
      </c>
      <c r="K38" s="78">
        <v>4429430</v>
      </c>
      <c r="L38" s="78">
        <f t="shared" si="2"/>
        <v>154273379</v>
      </c>
      <c r="M38" s="95">
        <f t="shared" si="3"/>
        <v>0.23257256478958582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149843949</v>
      </c>
      <c r="AA38" s="78">
        <v>4429430</v>
      </c>
      <c r="AB38" s="78">
        <f t="shared" si="10"/>
        <v>154273379</v>
      </c>
      <c r="AC38" s="95">
        <f t="shared" si="11"/>
        <v>0.23257256478958582</v>
      </c>
      <c r="AD38" s="77">
        <v>131785079</v>
      </c>
      <c r="AE38" s="78">
        <v>7083909</v>
      </c>
      <c r="AF38" s="78">
        <f t="shared" si="12"/>
        <v>138868988</v>
      </c>
      <c r="AG38" s="78">
        <v>701343852</v>
      </c>
      <c r="AH38" s="78">
        <v>691761141</v>
      </c>
      <c r="AI38" s="79">
        <v>138868988</v>
      </c>
      <c r="AJ38" s="114">
        <f t="shared" si="13"/>
        <v>0.1980041424815969</v>
      </c>
      <c r="AK38" s="115">
        <f t="shared" si="14"/>
        <v>0.11092750960351205</v>
      </c>
    </row>
    <row r="39" spans="1:37" ht="14" x14ac:dyDescent="0.3">
      <c r="A39" s="58" t="s">
        <v>0</v>
      </c>
      <c r="B39" s="59" t="s">
        <v>605</v>
      </c>
      <c r="C39" s="60" t="s">
        <v>0</v>
      </c>
      <c r="D39" s="80">
        <f>SUM(D31:D38)</f>
        <v>11022337845</v>
      </c>
      <c r="E39" s="81">
        <f>SUM(E31:E38)</f>
        <v>2056229913</v>
      </c>
      <c r="F39" s="82">
        <f t="shared" si="0"/>
        <v>13078567758</v>
      </c>
      <c r="G39" s="80">
        <f>SUM(G31:G38)</f>
        <v>11033504664</v>
      </c>
      <c r="H39" s="81">
        <f>SUM(H31:H38)</f>
        <v>2195084998</v>
      </c>
      <c r="I39" s="82">
        <f t="shared" si="1"/>
        <v>13228589662</v>
      </c>
      <c r="J39" s="80">
        <f>SUM(J31:J38)</f>
        <v>2862649050</v>
      </c>
      <c r="K39" s="81">
        <f>SUM(K31:K38)</f>
        <v>348073339</v>
      </c>
      <c r="L39" s="81">
        <f t="shared" si="2"/>
        <v>3210722389</v>
      </c>
      <c r="M39" s="96">
        <f t="shared" si="3"/>
        <v>0.24549495391313322</v>
      </c>
      <c r="N39" s="80">
        <f>SUM(N31:N38)</f>
        <v>0</v>
      </c>
      <c r="O39" s="81">
        <f>SUM(O31:O38)</f>
        <v>0</v>
      </c>
      <c r="P39" s="81">
        <f t="shared" si="4"/>
        <v>0</v>
      </c>
      <c r="Q39" s="96">
        <f t="shared" si="5"/>
        <v>0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v>2862649050</v>
      </c>
      <c r="AA39" s="81">
        <v>348073339</v>
      </c>
      <c r="AB39" s="81">
        <f t="shared" si="10"/>
        <v>3210722389</v>
      </c>
      <c r="AC39" s="96">
        <f t="shared" si="11"/>
        <v>0.24549495391313322</v>
      </c>
      <c r="AD39" s="80">
        <f>SUM(AD31:AD38)</f>
        <v>2677670194</v>
      </c>
      <c r="AE39" s="81">
        <f>SUM(AE31:AE38)</f>
        <v>247438402</v>
      </c>
      <c r="AF39" s="81">
        <f t="shared" si="12"/>
        <v>2925108596</v>
      </c>
      <c r="AG39" s="81">
        <f>SUM(AG31:AG38)</f>
        <v>12327759171</v>
      </c>
      <c r="AH39" s="81">
        <f>SUM(AH31:AH38)</f>
        <v>13018874238</v>
      </c>
      <c r="AI39" s="82">
        <f>SUM(AI31:AI38)</f>
        <v>2925108596</v>
      </c>
      <c r="AJ39" s="116">
        <f t="shared" si="13"/>
        <v>0.23727820729018362</v>
      </c>
      <c r="AK39" s="117">
        <f t="shared" si="14"/>
        <v>9.7642116053594963E-2</v>
      </c>
    </row>
    <row r="40" spans="1:37" ht="13" x14ac:dyDescent="0.3">
      <c r="A40" s="55" t="s">
        <v>101</v>
      </c>
      <c r="B40" s="56" t="s">
        <v>606</v>
      </c>
      <c r="C40" s="57" t="s">
        <v>607</v>
      </c>
      <c r="D40" s="77">
        <v>114559000</v>
      </c>
      <c r="E40" s="78">
        <v>43260170</v>
      </c>
      <c r="F40" s="79">
        <f t="shared" si="0"/>
        <v>157819170</v>
      </c>
      <c r="G40" s="77">
        <v>114559000</v>
      </c>
      <c r="H40" s="78">
        <v>43260170</v>
      </c>
      <c r="I40" s="79">
        <f t="shared" si="1"/>
        <v>157819170</v>
      </c>
      <c r="J40" s="77">
        <v>28074011</v>
      </c>
      <c r="K40" s="78">
        <v>21521239</v>
      </c>
      <c r="L40" s="78">
        <f t="shared" si="2"/>
        <v>49595250</v>
      </c>
      <c r="M40" s="95">
        <f t="shared" si="3"/>
        <v>0.31425364865370919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28074011</v>
      </c>
      <c r="AA40" s="78">
        <v>21521239</v>
      </c>
      <c r="AB40" s="78">
        <f t="shared" si="10"/>
        <v>49595250</v>
      </c>
      <c r="AC40" s="95">
        <f t="shared" si="11"/>
        <v>0.31425364865370919</v>
      </c>
      <c r="AD40" s="77">
        <v>34615503</v>
      </c>
      <c r="AE40" s="78">
        <v>7815098</v>
      </c>
      <c r="AF40" s="78">
        <f t="shared" si="12"/>
        <v>42430601</v>
      </c>
      <c r="AG40" s="78">
        <v>129429757</v>
      </c>
      <c r="AH40" s="78">
        <v>151475567</v>
      </c>
      <c r="AI40" s="79">
        <v>42430601</v>
      </c>
      <c r="AJ40" s="114">
        <f t="shared" si="13"/>
        <v>0.32782724763981441</v>
      </c>
      <c r="AK40" s="115">
        <f t="shared" si="14"/>
        <v>0.16885570392934102</v>
      </c>
    </row>
    <row r="41" spans="1:37" ht="13" x14ac:dyDescent="0.3">
      <c r="A41" s="55" t="s">
        <v>101</v>
      </c>
      <c r="B41" s="56" t="s">
        <v>608</v>
      </c>
      <c r="C41" s="57" t="s">
        <v>609</v>
      </c>
      <c r="D41" s="77">
        <v>110343200</v>
      </c>
      <c r="E41" s="78">
        <v>20497115</v>
      </c>
      <c r="F41" s="79">
        <f t="shared" si="0"/>
        <v>130840315</v>
      </c>
      <c r="G41" s="77">
        <v>110343200</v>
      </c>
      <c r="H41" s="78">
        <v>20497115</v>
      </c>
      <c r="I41" s="79">
        <f t="shared" si="1"/>
        <v>130840315</v>
      </c>
      <c r="J41" s="77">
        <v>26935232</v>
      </c>
      <c r="K41" s="78">
        <v>6996025</v>
      </c>
      <c r="L41" s="78">
        <f t="shared" si="2"/>
        <v>33931257</v>
      </c>
      <c r="M41" s="95">
        <f t="shared" si="3"/>
        <v>0.25933334844080741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26935232</v>
      </c>
      <c r="AA41" s="78">
        <v>6996025</v>
      </c>
      <c r="AB41" s="78">
        <f t="shared" si="10"/>
        <v>33931257</v>
      </c>
      <c r="AC41" s="95">
        <f t="shared" si="11"/>
        <v>0.25933334844080741</v>
      </c>
      <c r="AD41" s="77">
        <v>31163724</v>
      </c>
      <c r="AE41" s="78">
        <v>5107751</v>
      </c>
      <c r="AF41" s="78">
        <f t="shared" si="12"/>
        <v>36271475</v>
      </c>
      <c r="AG41" s="78">
        <v>135316830</v>
      </c>
      <c r="AH41" s="78">
        <v>135960723</v>
      </c>
      <c r="AI41" s="79">
        <v>36271475</v>
      </c>
      <c r="AJ41" s="114">
        <f t="shared" si="13"/>
        <v>0.2680485125168835</v>
      </c>
      <c r="AK41" s="115">
        <f t="shared" si="14"/>
        <v>-6.4519515680021233E-2</v>
      </c>
    </row>
    <row r="42" spans="1:37" ht="13" x14ac:dyDescent="0.3">
      <c r="A42" s="55" t="s">
        <v>101</v>
      </c>
      <c r="B42" s="56" t="s">
        <v>610</v>
      </c>
      <c r="C42" s="57" t="s">
        <v>611</v>
      </c>
      <c r="D42" s="77">
        <v>554321962</v>
      </c>
      <c r="E42" s="78">
        <v>62018291</v>
      </c>
      <c r="F42" s="79">
        <f t="shared" si="0"/>
        <v>616340253</v>
      </c>
      <c r="G42" s="77">
        <v>554321962</v>
      </c>
      <c r="H42" s="78">
        <v>62018291</v>
      </c>
      <c r="I42" s="79">
        <f t="shared" si="1"/>
        <v>616340253</v>
      </c>
      <c r="J42" s="77">
        <v>121585947</v>
      </c>
      <c r="K42" s="78">
        <v>3316026</v>
      </c>
      <c r="L42" s="78">
        <f t="shared" si="2"/>
        <v>124901973</v>
      </c>
      <c r="M42" s="95">
        <f t="shared" si="3"/>
        <v>0.20265100712154849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121585947</v>
      </c>
      <c r="AA42" s="78">
        <v>3316026</v>
      </c>
      <c r="AB42" s="78">
        <f t="shared" si="10"/>
        <v>124901973</v>
      </c>
      <c r="AC42" s="95">
        <f t="shared" si="11"/>
        <v>0.20265100712154849</v>
      </c>
      <c r="AD42" s="77">
        <v>111266155</v>
      </c>
      <c r="AE42" s="78">
        <v>12875626</v>
      </c>
      <c r="AF42" s="78">
        <f t="shared" si="12"/>
        <v>124141781</v>
      </c>
      <c r="AG42" s="78">
        <v>525004184</v>
      </c>
      <c r="AH42" s="78">
        <v>510899836</v>
      </c>
      <c r="AI42" s="79">
        <v>124141781</v>
      </c>
      <c r="AJ42" s="114">
        <f t="shared" si="13"/>
        <v>0.23645865077524791</v>
      </c>
      <c r="AK42" s="115">
        <f t="shared" si="14"/>
        <v>6.1235789745919256E-3</v>
      </c>
    </row>
    <row r="43" spans="1:37" ht="13" x14ac:dyDescent="0.3">
      <c r="A43" s="55" t="s">
        <v>116</v>
      </c>
      <c r="B43" s="56" t="s">
        <v>612</v>
      </c>
      <c r="C43" s="57" t="s">
        <v>613</v>
      </c>
      <c r="D43" s="77">
        <v>124602908</v>
      </c>
      <c r="E43" s="78">
        <v>2056957</v>
      </c>
      <c r="F43" s="79">
        <f t="shared" si="0"/>
        <v>126659865</v>
      </c>
      <c r="G43" s="77">
        <v>124602908</v>
      </c>
      <c r="H43" s="78">
        <v>2056957</v>
      </c>
      <c r="I43" s="79">
        <f t="shared" si="1"/>
        <v>126659865</v>
      </c>
      <c r="J43" s="77">
        <v>30426488</v>
      </c>
      <c r="K43" s="78">
        <v>264173</v>
      </c>
      <c r="L43" s="78">
        <f t="shared" si="2"/>
        <v>30690661</v>
      </c>
      <c r="M43" s="95">
        <f t="shared" si="3"/>
        <v>0.24230770339128341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30426488</v>
      </c>
      <c r="AA43" s="78">
        <v>264173</v>
      </c>
      <c r="AB43" s="78">
        <f t="shared" si="10"/>
        <v>30690661</v>
      </c>
      <c r="AC43" s="95">
        <f t="shared" si="11"/>
        <v>0.24230770339128341</v>
      </c>
      <c r="AD43" s="77">
        <v>34547089</v>
      </c>
      <c r="AE43" s="78">
        <v>538288</v>
      </c>
      <c r="AF43" s="78">
        <f t="shared" si="12"/>
        <v>35085377</v>
      </c>
      <c r="AG43" s="78">
        <v>125187100</v>
      </c>
      <c r="AH43" s="78">
        <v>130238291</v>
      </c>
      <c r="AI43" s="79">
        <v>35085377</v>
      </c>
      <c r="AJ43" s="114">
        <f t="shared" si="13"/>
        <v>0.28026351756690587</v>
      </c>
      <c r="AK43" s="115">
        <f t="shared" si="14"/>
        <v>-0.12525776764490804</v>
      </c>
    </row>
    <row r="44" spans="1:37" ht="14" x14ac:dyDescent="0.3">
      <c r="A44" s="58" t="s">
        <v>0</v>
      </c>
      <c r="B44" s="59" t="s">
        <v>614</v>
      </c>
      <c r="C44" s="60" t="s">
        <v>0</v>
      </c>
      <c r="D44" s="80">
        <f>SUM(D40:D43)</f>
        <v>903827070</v>
      </c>
      <c r="E44" s="81">
        <f>SUM(E40:E43)</f>
        <v>127832533</v>
      </c>
      <c r="F44" s="82">
        <f t="shared" si="0"/>
        <v>1031659603</v>
      </c>
      <c r="G44" s="80">
        <f>SUM(G40:G43)</f>
        <v>903827070</v>
      </c>
      <c r="H44" s="81">
        <f>SUM(H40:H43)</f>
        <v>127832533</v>
      </c>
      <c r="I44" s="82">
        <f t="shared" si="1"/>
        <v>1031659603</v>
      </c>
      <c r="J44" s="80">
        <f>SUM(J40:J43)</f>
        <v>207021678</v>
      </c>
      <c r="K44" s="81">
        <f>SUM(K40:K43)</f>
        <v>32097463</v>
      </c>
      <c r="L44" s="81">
        <f t="shared" si="2"/>
        <v>239119141</v>
      </c>
      <c r="M44" s="96">
        <f t="shared" si="3"/>
        <v>0.23178104512831255</v>
      </c>
      <c r="N44" s="80">
        <f>SUM(N40:N43)</f>
        <v>0</v>
      </c>
      <c r="O44" s="81">
        <f>SUM(O40:O43)</f>
        <v>0</v>
      </c>
      <c r="P44" s="81">
        <f t="shared" si="4"/>
        <v>0</v>
      </c>
      <c r="Q44" s="96">
        <f t="shared" si="5"/>
        <v>0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v>207021678</v>
      </c>
      <c r="AA44" s="81">
        <v>32097463</v>
      </c>
      <c r="AB44" s="81">
        <f t="shared" si="10"/>
        <v>239119141</v>
      </c>
      <c r="AC44" s="96">
        <f t="shared" si="11"/>
        <v>0.23178104512831255</v>
      </c>
      <c r="AD44" s="80">
        <f>SUM(AD40:AD43)</f>
        <v>211592471</v>
      </c>
      <c r="AE44" s="81">
        <f>SUM(AE40:AE43)</f>
        <v>26336763</v>
      </c>
      <c r="AF44" s="81">
        <f t="shared" si="12"/>
        <v>237929234</v>
      </c>
      <c r="AG44" s="81">
        <f>SUM(AG40:AG43)</f>
        <v>914937871</v>
      </c>
      <c r="AH44" s="81">
        <f>SUM(AH40:AH43)</f>
        <v>928574417</v>
      </c>
      <c r="AI44" s="82">
        <f>SUM(AI40:AI43)</f>
        <v>237929234</v>
      </c>
      <c r="AJ44" s="116">
        <f t="shared" si="13"/>
        <v>0.26004960723721099</v>
      </c>
      <c r="AK44" s="117">
        <f t="shared" si="14"/>
        <v>5.0010962503246326E-3</v>
      </c>
    </row>
    <row r="45" spans="1:37" ht="14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104186848271</v>
      </c>
      <c r="E45" s="84">
        <f>SUM(E9,E11:E16,E18:E23,E25:E29,E31:E38,E40:E43)</f>
        <v>18392897447</v>
      </c>
      <c r="F45" s="85">
        <f t="shared" si="0"/>
        <v>122579745718</v>
      </c>
      <c r="G45" s="83">
        <f>SUM(G9,G11:G16,G18:G23,G25:G29,G31:G38,G40:G43)</f>
        <v>104367926726</v>
      </c>
      <c r="H45" s="84">
        <f>SUM(H9,H11:H16,H18:H23,H25:H29,H31:H38,H40:H43)</f>
        <v>19444493717</v>
      </c>
      <c r="I45" s="85">
        <f t="shared" si="1"/>
        <v>123812420443</v>
      </c>
      <c r="J45" s="83">
        <f>SUM(J9,J11:J16,J18:J23,J25:J29,J31:J38,J40:J43)</f>
        <v>27371717679</v>
      </c>
      <c r="K45" s="84">
        <f>SUM(K9,K11:K16,K18:K23,K25:K29,K31:K38,K40:K43)</f>
        <v>2444791691</v>
      </c>
      <c r="L45" s="84">
        <f t="shared" si="2"/>
        <v>29816509370</v>
      </c>
      <c r="M45" s="97">
        <f t="shared" si="3"/>
        <v>0.24324172966220836</v>
      </c>
      <c r="N45" s="83">
        <f>SUM(N9,N11:N16,N18:N23,N25:N29,N31:N38,N40:N43)</f>
        <v>0</v>
      </c>
      <c r="O45" s="84">
        <f>SUM(O9,O11:O16,O18:O23,O25:O29,O31:O38,O40:O43)</f>
        <v>0</v>
      </c>
      <c r="P45" s="84">
        <f t="shared" si="4"/>
        <v>0</v>
      </c>
      <c r="Q45" s="97">
        <f t="shared" si="5"/>
        <v>0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v>27371717679</v>
      </c>
      <c r="AA45" s="84">
        <v>2444791691</v>
      </c>
      <c r="AB45" s="84">
        <f t="shared" si="10"/>
        <v>29816509370</v>
      </c>
      <c r="AC45" s="97">
        <f t="shared" si="11"/>
        <v>0.24324172966220836</v>
      </c>
      <c r="AD45" s="83">
        <f>SUM(AD9,AD11:AD16,AD18:AD23,AD25:AD29,AD31:AD38,AD40:AD43)</f>
        <v>25369625533</v>
      </c>
      <c r="AE45" s="84">
        <f>SUM(AE9,AE11:AE16,AE18:AE23,AE25:AE29,AE31:AE38,AE40:AE43)</f>
        <v>1895550100</v>
      </c>
      <c r="AF45" s="84">
        <f t="shared" si="12"/>
        <v>27265175633</v>
      </c>
      <c r="AG45" s="84">
        <f>SUM(AG9,AG11:AG16,AG18:AG23,AG25:AG29,AG31:AG38,AG40:AG43)</f>
        <v>111961273834</v>
      </c>
      <c r="AH45" s="84">
        <f>SUM(AH9,AH11:AH16,AH18:AH23,AH25:AH29,AH31:AH38,AH40:AH43)</f>
        <v>113789978163</v>
      </c>
      <c r="AI45" s="85">
        <f>SUM(AI9,AI11:AI16,AI18:AI23,AI25:AI29,AI31:AI38,AI40:AI43)</f>
        <v>27265175633</v>
      </c>
      <c r="AJ45" s="118">
        <f t="shared" si="13"/>
        <v>0.24352327103231125</v>
      </c>
      <c r="AK45" s="119">
        <f t="shared" si="14"/>
        <v>9.3574813943689827E-2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hidden="1" customWidth="1"/>
    <col min="17" max="17" width="11.7265625" hidden="1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44</v>
      </c>
      <c r="C9" s="32" t="s">
        <v>45</v>
      </c>
      <c r="D9" s="64">
        <v>10953568905</v>
      </c>
      <c r="E9" s="65">
        <v>1159708535</v>
      </c>
      <c r="F9" s="66">
        <f>$D9       +$E9</f>
        <v>12113277440</v>
      </c>
      <c r="G9" s="64">
        <v>11029398362</v>
      </c>
      <c r="H9" s="65">
        <v>1256224746</v>
      </c>
      <c r="I9" s="67">
        <f>$G9       +$H9</f>
        <v>12285623108</v>
      </c>
      <c r="J9" s="64">
        <v>3064923077</v>
      </c>
      <c r="K9" s="65">
        <v>118909850</v>
      </c>
      <c r="L9" s="65">
        <f>$J9       +$K9</f>
        <v>3183832927</v>
      </c>
      <c r="M9" s="90">
        <f>IF(($F9       =0),0,($L9       /$F9       ))</f>
        <v>0.26283827335502685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3064923077</v>
      </c>
      <c r="AA9" s="65">
        <v>118909850</v>
      </c>
      <c r="AB9" s="65">
        <f>$Z9       +$AA9</f>
        <v>3183832927</v>
      </c>
      <c r="AC9" s="90">
        <f>IF(($F9       =0),0,($AB9       /$F9       ))</f>
        <v>0.26283827335502685</v>
      </c>
      <c r="AD9" s="64">
        <v>2921539043</v>
      </c>
      <c r="AE9" s="65">
        <v>92807527</v>
      </c>
      <c r="AF9" s="65">
        <f>$AD9       +$AE9</f>
        <v>3014346570</v>
      </c>
      <c r="AG9" s="65">
        <v>11365926102</v>
      </c>
      <c r="AH9" s="65">
        <v>11727941372</v>
      </c>
      <c r="AI9" s="65">
        <v>3014346570</v>
      </c>
      <c r="AJ9" s="90">
        <f>IF(($AG9       =0),0,($AI9       /$AG9       ))</f>
        <v>0.26520905933653588</v>
      </c>
      <c r="AK9" s="90">
        <f>IF(($AF9       =0),0,(($L9       /$AF9       )-1))</f>
        <v>5.622656621066624E-2</v>
      </c>
    </row>
    <row r="10" spans="1:37" s="7" customFormat="1" ht="13" x14ac:dyDescent="0.3">
      <c r="A10" s="23" t="s">
        <v>23</v>
      </c>
      <c r="B10" s="31" t="s">
        <v>46</v>
      </c>
      <c r="C10" s="32" t="s">
        <v>47</v>
      </c>
      <c r="D10" s="64">
        <v>71161511559</v>
      </c>
      <c r="E10" s="65">
        <v>12937677817</v>
      </c>
      <c r="F10" s="67">
        <f t="shared" ref="F10:F17" si="0">$D10      +$E10</f>
        <v>84099189376</v>
      </c>
      <c r="G10" s="64">
        <v>71261220294</v>
      </c>
      <c r="H10" s="65">
        <v>13676014093</v>
      </c>
      <c r="I10" s="67">
        <f t="shared" ref="I10:I17" si="1">$G10      +$H10</f>
        <v>84937234387</v>
      </c>
      <c r="J10" s="64">
        <v>18845091882</v>
      </c>
      <c r="K10" s="65">
        <v>1817080435</v>
      </c>
      <c r="L10" s="65">
        <f t="shared" ref="L10:L17" si="2">$J10      +$K10</f>
        <v>20662172317</v>
      </c>
      <c r="M10" s="90">
        <f t="shared" ref="M10:M17" si="3">IF(($F10      =0),0,($L10      /$F10      ))</f>
        <v>0.24568812696423581</v>
      </c>
      <c r="N10" s="100">
        <v>0</v>
      </c>
      <c r="O10" s="101">
        <v>0</v>
      </c>
      <c r="P10" s="102">
        <f t="shared" ref="P10:P17" si="4">$N10      +$O10</f>
        <v>0</v>
      </c>
      <c r="Q10" s="90">
        <f t="shared" ref="Q10:Q17" si="5">IF(($F10      =0),0,($P10      /$F10      ))</f>
        <v>0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v>18845091882</v>
      </c>
      <c r="AA10" s="65">
        <v>1817080435</v>
      </c>
      <c r="AB10" s="65">
        <f t="shared" ref="AB10:AB17" si="10">$Z10      +$AA10</f>
        <v>20662172317</v>
      </c>
      <c r="AC10" s="90">
        <f t="shared" ref="AC10:AC17" si="11">IF(($F10      =0),0,($AB10      /$F10      ))</f>
        <v>0.24568812696423581</v>
      </c>
      <c r="AD10" s="64">
        <v>17375482327</v>
      </c>
      <c r="AE10" s="65">
        <v>1389403187</v>
      </c>
      <c r="AF10" s="65">
        <f t="shared" ref="AF10:AF17" si="12">$AD10      +$AE10</f>
        <v>18764885514</v>
      </c>
      <c r="AG10" s="65">
        <v>76354180680</v>
      </c>
      <c r="AH10" s="65">
        <v>77081887337</v>
      </c>
      <c r="AI10" s="65">
        <v>18764885514</v>
      </c>
      <c r="AJ10" s="90">
        <f t="shared" ref="AJ10:AJ17" si="13">IF(($AG10      =0),0,($AI10      /$AG10      ))</f>
        <v>0.24576107486037396</v>
      </c>
      <c r="AK10" s="90">
        <f t="shared" ref="AK10:AK17" si="14">IF(($AF10      =0),0,(($L10      /$AF10      )-1))</f>
        <v>0.10110836016475999</v>
      </c>
    </row>
    <row r="11" spans="1:37" s="7" customFormat="1" ht="13" x14ac:dyDescent="0.3">
      <c r="A11" s="23" t="s">
        <v>23</v>
      </c>
      <c r="B11" s="31" t="s">
        <v>48</v>
      </c>
      <c r="C11" s="32" t="s">
        <v>49</v>
      </c>
      <c r="D11" s="64">
        <v>65495404835</v>
      </c>
      <c r="E11" s="65">
        <v>3197115099</v>
      </c>
      <c r="F11" s="67">
        <f t="shared" si="0"/>
        <v>68692519934</v>
      </c>
      <c r="G11" s="64">
        <v>65495404835</v>
      </c>
      <c r="H11" s="65">
        <v>3197115099</v>
      </c>
      <c r="I11" s="67">
        <f t="shared" si="1"/>
        <v>68692519934</v>
      </c>
      <c r="J11" s="64">
        <v>18177798348</v>
      </c>
      <c r="K11" s="65">
        <v>137679154</v>
      </c>
      <c r="L11" s="65">
        <f t="shared" si="2"/>
        <v>18315477502</v>
      </c>
      <c r="M11" s="90">
        <f t="shared" si="3"/>
        <v>0.26662986770026154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18177798348</v>
      </c>
      <c r="AA11" s="65">
        <v>137679154</v>
      </c>
      <c r="AB11" s="65">
        <f t="shared" si="10"/>
        <v>18315477502</v>
      </c>
      <c r="AC11" s="90">
        <f t="shared" si="11"/>
        <v>0.26662986770026154</v>
      </c>
      <c r="AD11" s="64">
        <v>16367842295</v>
      </c>
      <c r="AE11" s="65">
        <v>38078026</v>
      </c>
      <c r="AF11" s="65">
        <f t="shared" si="12"/>
        <v>16405920321</v>
      </c>
      <c r="AG11" s="65">
        <v>63583292870</v>
      </c>
      <c r="AH11" s="65">
        <v>63071804689</v>
      </c>
      <c r="AI11" s="65">
        <v>16405920321</v>
      </c>
      <c r="AJ11" s="90">
        <f t="shared" si="13"/>
        <v>0.25802250214601069</v>
      </c>
      <c r="AK11" s="90">
        <f t="shared" si="14"/>
        <v>0.11639439565945708</v>
      </c>
    </row>
    <row r="12" spans="1:37" s="7" customFormat="1" ht="13" x14ac:dyDescent="0.3">
      <c r="A12" s="23" t="s">
        <v>23</v>
      </c>
      <c r="B12" s="31" t="s">
        <v>50</v>
      </c>
      <c r="C12" s="32" t="s">
        <v>51</v>
      </c>
      <c r="D12" s="64">
        <v>60395849010</v>
      </c>
      <c r="E12" s="65">
        <v>7296796000</v>
      </c>
      <c r="F12" s="67">
        <f t="shared" si="0"/>
        <v>67692645010</v>
      </c>
      <c r="G12" s="64">
        <v>60395849010</v>
      </c>
      <c r="H12" s="65">
        <v>7296796000</v>
      </c>
      <c r="I12" s="67">
        <f t="shared" si="1"/>
        <v>67692645010</v>
      </c>
      <c r="J12" s="64">
        <v>17002418441</v>
      </c>
      <c r="K12" s="65">
        <v>682501393</v>
      </c>
      <c r="L12" s="65">
        <f t="shared" si="2"/>
        <v>17684919834</v>
      </c>
      <c r="M12" s="90">
        <f t="shared" si="3"/>
        <v>0.26125319569633404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17002418441</v>
      </c>
      <c r="AA12" s="65">
        <v>682501393</v>
      </c>
      <c r="AB12" s="65">
        <f t="shared" si="10"/>
        <v>17684919834</v>
      </c>
      <c r="AC12" s="90">
        <f t="shared" si="11"/>
        <v>0.26125319569633404</v>
      </c>
      <c r="AD12" s="64">
        <v>15776741939</v>
      </c>
      <c r="AE12" s="65">
        <v>600527338</v>
      </c>
      <c r="AF12" s="65">
        <f t="shared" si="12"/>
        <v>16377269277</v>
      </c>
      <c r="AG12" s="65">
        <v>63741421310</v>
      </c>
      <c r="AH12" s="65">
        <v>63866552797</v>
      </c>
      <c r="AI12" s="65">
        <v>16377269277</v>
      </c>
      <c r="AJ12" s="90">
        <f t="shared" si="13"/>
        <v>0.25693291646809685</v>
      </c>
      <c r="AK12" s="90">
        <f t="shared" si="14"/>
        <v>7.9845457437550005E-2</v>
      </c>
    </row>
    <row r="13" spans="1:37" s="7" customFormat="1" ht="13" x14ac:dyDescent="0.3">
      <c r="A13" s="23" t="s">
        <v>23</v>
      </c>
      <c r="B13" s="31" t="s">
        <v>52</v>
      </c>
      <c r="C13" s="32" t="s">
        <v>53</v>
      </c>
      <c r="D13" s="64">
        <v>84820301496</v>
      </c>
      <c r="E13" s="65">
        <v>8700420163</v>
      </c>
      <c r="F13" s="67">
        <f t="shared" si="0"/>
        <v>93520721659</v>
      </c>
      <c r="G13" s="64">
        <v>84820301496</v>
      </c>
      <c r="H13" s="65">
        <v>8700420163</v>
      </c>
      <c r="I13" s="67">
        <f t="shared" si="1"/>
        <v>93520721659</v>
      </c>
      <c r="J13" s="64">
        <v>24573156673</v>
      </c>
      <c r="K13" s="65">
        <v>712504000</v>
      </c>
      <c r="L13" s="65">
        <f t="shared" si="2"/>
        <v>25285660673</v>
      </c>
      <c r="M13" s="90">
        <f t="shared" si="3"/>
        <v>0.27037495246452287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24573156673</v>
      </c>
      <c r="AA13" s="65">
        <v>712504000</v>
      </c>
      <c r="AB13" s="65">
        <f t="shared" si="10"/>
        <v>25285660673</v>
      </c>
      <c r="AC13" s="90">
        <f t="shared" si="11"/>
        <v>0.27037495246452287</v>
      </c>
      <c r="AD13" s="64">
        <v>23180339734</v>
      </c>
      <c r="AE13" s="65">
        <v>806420182</v>
      </c>
      <c r="AF13" s="65">
        <f t="shared" si="12"/>
        <v>23986759916</v>
      </c>
      <c r="AG13" s="65">
        <v>83783677404</v>
      </c>
      <c r="AH13" s="65">
        <v>85047422319</v>
      </c>
      <c r="AI13" s="65">
        <v>23986759916</v>
      </c>
      <c r="AJ13" s="90">
        <f t="shared" si="13"/>
        <v>0.28629394959995902</v>
      </c>
      <c r="AK13" s="90">
        <f t="shared" si="14"/>
        <v>5.4150738221779848E-2</v>
      </c>
    </row>
    <row r="14" spans="1:37" s="7" customFormat="1" ht="13" x14ac:dyDescent="0.3">
      <c r="A14" s="23" t="s">
        <v>23</v>
      </c>
      <c r="B14" s="31" t="s">
        <v>54</v>
      </c>
      <c r="C14" s="32" t="s">
        <v>55</v>
      </c>
      <c r="D14" s="64">
        <v>11640586868</v>
      </c>
      <c r="E14" s="65">
        <v>1343987464</v>
      </c>
      <c r="F14" s="67">
        <f t="shared" si="0"/>
        <v>12984574332</v>
      </c>
      <c r="G14" s="64">
        <v>11640586868</v>
      </c>
      <c r="H14" s="65">
        <v>1343987464</v>
      </c>
      <c r="I14" s="67">
        <f t="shared" si="1"/>
        <v>12984574332</v>
      </c>
      <c r="J14" s="64">
        <v>3230436845</v>
      </c>
      <c r="K14" s="65">
        <v>104526439</v>
      </c>
      <c r="L14" s="65">
        <f t="shared" si="2"/>
        <v>3334963284</v>
      </c>
      <c r="M14" s="90">
        <f t="shared" si="3"/>
        <v>0.2568404014432038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3230436845</v>
      </c>
      <c r="AA14" s="65">
        <v>104526439</v>
      </c>
      <c r="AB14" s="65">
        <f t="shared" si="10"/>
        <v>3334963284</v>
      </c>
      <c r="AC14" s="90">
        <f t="shared" si="11"/>
        <v>0.2568404014432038</v>
      </c>
      <c r="AD14" s="64">
        <v>2791334855</v>
      </c>
      <c r="AE14" s="65">
        <v>49782221</v>
      </c>
      <c r="AF14" s="65">
        <f t="shared" si="12"/>
        <v>2841117076</v>
      </c>
      <c r="AG14" s="65">
        <v>12000005710</v>
      </c>
      <c r="AH14" s="65">
        <v>12183180484</v>
      </c>
      <c r="AI14" s="65">
        <v>2841117076</v>
      </c>
      <c r="AJ14" s="90">
        <f t="shared" si="13"/>
        <v>0.23675964367520289</v>
      </c>
      <c r="AK14" s="90">
        <f t="shared" si="14"/>
        <v>0.1738211396396534</v>
      </c>
    </row>
    <row r="15" spans="1:37" s="7" customFormat="1" ht="13" x14ac:dyDescent="0.3">
      <c r="A15" s="23" t="s">
        <v>23</v>
      </c>
      <c r="B15" s="31" t="s">
        <v>56</v>
      </c>
      <c r="C15" s="32" t="s">
        <v>57</v>
      </c>
      <c r="D15" s="64">
        <v>19555749200</v>
      </c>
      <c r="E15" s="65">
        <v>2091286000</v>
      </c>
      <c r="F15" s="67">
        <f t="shared" si="0"/>
        <v>21647035200</v>
      </c>
      <c r="G15" s="64">
        <v>19555749200</v>
      </c>
      <c r="H15" s="65">
        <v>2091286000</v>
      </c>
      <c r="I15" s="67">
        <f t="shared" si="1"/>
        <v>21647035200</v>
      </c>
      <c r="J15" s="64">
        <v>7018760036</v>
      </c>
      <c r="K15" s="65">
        <v>84255285</v>
      </c>
      <c r="L15" s="65">
        <f t="shared" si="2"/>
        <v>7103015321</v>
      </c>
      <c r="M15" s="90">
        <f t="shared" si="3"/>
        <v>0.32812878324325911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7018760036</v>
      </c>
      <c r="AA15" s="65">
        <v>84255285</v>
      </c>
      <c r="AB15" s="65">
        <f t="shared" si="10"/>
        <v>7103015321</v>
      </c>
      <c r="AC15" s="90">
        <f t="shared" si="11"/>
        <v>0.32812878324325911</v>
      </c>
      <c r="AD15" s="64">
        <v>7053751592</v>
      </c>
      <c r="AE15" s="65">
        <v>86804728</v>
      </c>
      <c r="AF15" s="65">
        <f t="shared" si="12"/>
        <v>7140556320</v>
      </c>
      <c r="AG15" s="65">
        <v>20026347580</v>
      </c>
      <c r="AH15" s="65">
        <v>19829049895</v>
      </c>
      <c r="AI15" s="65">
        <v>7140556320</v>
      </c>
      <c r="AJ15" s="90">
        <f t="shared" si="13"/>
        <v>0.35655809385487558</v>
      </c>
      <c r="AK15" s="90">
        <f t="shared" si="14"/>
        <v>-5.2574333591980382E-3</v>
      </c>
    </row>
    <row r="16" spans="1:37" s="7" customFormat="1" ht="13" x14ac:dyDescent="0.3">
      <c r="A16" s="23" t="s">
        <v>23</v>
      </c>
      <c r="B16" s="31" t="s">
        <v>58</v>
      </c>
      <c r="C16" s="32" t="s">
        <v>59</v>
      </c>
      <c r="D16" s="64">
        <v>53380626144</v>
      </c>
      <c r="E16" s="65">
        <v>2459328252</v>
      </c>
      <c r="F16" s="67">
        <f t="shared" si="0"/>
        <v>55839954396</v>
      </c>
      <c r="G16" s="64">
        <v>53380626144</v>
      </c>
      <c r="H16" s="65">
        <v>2459328252</v>
      </c>
      <c r="I16" s="67">
        <f t="shared" si="1"/>
        <v>55839954396</v>
      </c>
      <c r="J16" s="64">
        <v>14478023180</v>
      </c>
      <c r="K16" s="65">
        <v>443827692</v>
      </c>
      <c r="L16" s="65">
        <f t="shared" si="2"/>
        <v>14921850872</v>
      </c>
      <c r="M16" s="90">
        <f t="shared" si="3"/>
        <v>0.26722534130631204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14478023180</v>
      </c>
      <c r="AA16" s="65">
        <v>443827692</v>
      </c>
      <c r="AB16" s="65">
        <f t="shared" si="10"/>
        <v>14921850872</v>
      </c>
      <c r="AC16" s="90">
        <f t="shared" si="11"/>
        <v>0.26722534130631204</v>
      </c>
      <c r="AD16" s="64">
        <v>11854681813</v>
      </c>
      <c r="AE16" s="65">
        <v>318105140</v>
      </c>
      <c r="AF16" s="65">
        <f t="shared" si="12"/>
        <v>12172786953</v>
      </c>
      <c r="AG16" s="65">
        <v>50751811546</v>
      </c>
      <c r="AH16" s="65">
        <v>51463640291</v>
      </c>
      <c r="AI16" s="65">
        <v>12172786953</v>
      </c>
      <c r="AJ16" s="90">
        <f t="shared" si="13"/>
        <v>0.23984930945700197</v>
      </c>
      <c r="AK16" s="90">
        <f t="shared" si="14"/>
        <v>0.22583685474939563</v>
      </c>
    </row>
    <row r="17" spans="1:37" s="7" customFormat="1" ht="13" x14ac:dyDescent="0.3">
      <c r="A17" s="23" t="s">
        <v>0</v>
      </c>
      <c r="B17" s="40" t="s">
        <v>100</v>
      </c>
      <c r="C17" s="32" t="s">
        <v>0</v>
      </c>
      <c r="D17" s="68">
        <f>SUM(D9:D16)</f>
        <v>377403598017</v>
      </c>
      <c r="E17" s="69">
        <f>SUM(E9:E16)</f>
        <v>39186319330</v>
      </c>
      <c r="F17" s="70">
        <f t="shared" si="0"/>
        <v>416589917347</v>
      </c>
      <c r="G17" s="68">
        <f>SUM(G9:G16)</f>
        <v>377579136209</v>
      </c>
      <c r="H17" s="69">
        <f>SUM(H9:H16)</f>
        <v>40021171817</v>
      </c>
      <c r="I17" s="70">
        <f t="shared" si="1"/>
        <v>417600308026</v>
      </c>
      <c r="J17" s="68">
        <f>SUM(J9:J16)</f>
        <v>106390608482</v>
      </c>
      <c r="K17" s="69">
        <f>SUM(K9:K16)</f>
        <v>4101284248</v>
      </c>
      <c r="L17" s="69">
        <f t="shared" si="2"/>
        <v>110491892730</v>
      </c>
      <c r="M17" s="91">
        <f t="shared" si="3"/>
        <v>0.2652293973739297</v>
      </c>
      <c r="N17" s="106">
        <f>SUM(N9:N16)</f>
        <v>0</v>
      </c>
      <c r="O17" s="107">
        <f>SUM(O9:O16)</f>
        <v>0</v>
      </c>
      <c r="P17" s="108">
        <f t="shared" si="4"/>
        <v>0</v>
      </c>
      <c r="Q17" s="91">
        <f t="shared" si="5"/>
        <v>0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v>106390608482</v>
      </c>
      <c r="AA17" s="69">
        <v>4101284248</v>
      </c>
      <c r="AB17" s="69">
        <f t="shared" si="10"/>
        <v>110491892730</v>
      </c>
      <c r="AC17" s="91">
        <f t="shared" si="11"/>
        <v>0.2652293973739297</v>
      </c>
      <c r="AD17" s="68">
        <f>SUM(AD9:AD16)</f>
        <v>97321713598</v>
      </c>
      <c r="AE17" s="69">
        <f>SUM(AE9:AE16)</f>
        <v>3381928349</v>
      </c>
      <c r="AF17" s="69">
        <f t="shared" si="12"/>
        <v>100703641947</v>
      </c>
      <c r="AG17" s="69">
        <f>SUM(AG9:AG16)</f>
        <v>381606663202</v>
      </c>
      <c r="AH17" s="69">
        <f>SUM(AH9:AH16)</f>
        <v>384271479184</v>
      </c>
      <c r="AI17" s="69">
        <f>SUM(AI9:AI16)</f>
        <v>100703641947</v>
      </c>
      <c r="AJ17" s="91">
        <f t="shared" si="13"/>
        <v>0.26389382486671475</v>
      </c>
      <c r="AK17" s="91">
        <f t="shared" si="14"/>
        <v>9.7198577864259672E-2</v>
      </c>
    </row>
    <row r="18" spans="1:37" s="7" customFormat="1" ht="13" x14ac:dyDescent="0.3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ht="13" x14ac:dyDescent="0.3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5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6" width="10.7265625" customWidth="1"/>
    <col min="7" max="9" width="10.7265625" hidden="1" customWidth="1"/>
    <col min="10" max="12" width="10.7265625" customWidth="1"/>
    <col min="13" max="13" width="11.7265625" customWidth="1"/>
    <col min="14" max="16" width="10.7265625" hidden="1" customWidth="1"/>
    <col min="17" max="17" width="11.7265625" hidden="1" customWidth="1"/>
    <col min="18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61</v>
      </c>
      <c r="C9" s="32" t="s">
        <v>62</v>
      </c>
      <c r="D9" s="64">
        <v>4536590380</v>
      </c>
      <c r="E9" s="65">
        <v>140263000</v>
      </c>
      <c r="F9" s="66">
        <f>$D9       +$E9</f>
        <v>4676853380</v>
      </c>
      <c r="G9" s="64">
        <v>4536590380</v>
      </c>
      <c r="H9" s="65">
        <v>140263000</v>
      </c>
      <c r="I9" s="67">
        <f>$G9       +$H9</f>
        <v>4676853380</v>
      </c>
      <c r="J9" s="64">
        <v>1115570012</v>
      </c>
      <c r="K9" s="65">
        <v>59013224</v>
      </c>
      <c r="L9" s="65">
        <f>$J9       +$K9</f>
        <v>1174583236</v>
      </c>
      <c r="M9" s="90">
        <f>IF(($F9       =0),0,($L9       /$F9       ))</f>
        <v>0.25114818459414695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1115570012</v>
      </c>
      <c r="AA9" s="65">
        <v>59013224</v>
      </c>
      <c r="AB9" s="65">
        <f>$Z9       +$AA9</f>
        <v>1174583236</v>
      </c>
      <c r="AC9" s="90">
        <f>IF(($F9       =0),0,($AB9       /$F9       ))</f>
        <v>0.25114818459414695</v>
      </c>
      <c r="AD9" s="64">
        <v>1061575394</v>
      </c>
      <c r="AE9" s="65">
        <v>27680411</v>
      </c>
      <c r="AF9" s="65">
        <f>$AD9       +$AE9</f>
        <v>1089255805</v>
      </c>
      <c r="AG9" s="65">
        <v>4372451090</v>
      </c>
      <c r="AH9" s="65">
        <v>4316578031</v>
      </c>
      <c r="AI9" s="65">
        <v>1089255805</v>
      </c>
      <c r="AJ9" s="90">
        <f>IF(($AG9       =0),0,($AI9       /$AG9       ))</f>
        <v>0.24911789350627134</v>
      </c>
      <c r="AK9" s="90">
        <f>IF(($AF9       =0),0,(($L9       /$AF9       )-1))</f>
        <v>7.8335530192561231E-2</v>
      </c>
    </row>
    <row r="10" spans="1:37" s="7" customFormat="1" ht="13" x14ac:dyDescent="0.3">
      <c r="A10" s="23" t="s">
        <v>23</v>
      </c>
      <c r="B10" s="31" t="s">
        <v>63</v>
      </c>
      <c r="C10" s="32" t="s">
        <v>64</v>
      </c>
      <c r="D10" s="64">
        <v>9498043242</v>
      </c>
      <c r="E10" s="65">
        <v>379715545</v>
      </c>
      <c r="F10" s="67">
        <f t="shared" ref="F10:F28" si="0">$D10      +$E10</f>
        <v>9877758787</v>
      </c>
      <c r="G10" s="64">
        <v>9498043242</v>
      </c>
      <c r="H10" s="65">
        <v>379715545</v>
      </c>
      <c r="I10" s="67">
        <f t="shared" ref="I10:I28" si="1">$G10      +$H10</f>
        <v>9877758787</v>
      </c>
      <c r="J10" s="64">
        <v>2708462199</v>
      </c>
      <c r="K10" s="65">
        <v>37843949</v>
      </c>
      <c r="L10" s="65">
        <f t="shared" ref="L10:L28" si="2">$J10      +$K10</f>
        <v>2746306148</v>
      </c>
      <c r="M10" s="90">
        <f t="shared" ref="M10:M28" si="3">IF(($F10      =0),0,($L10      /$F10      ))</f>
        <v>0.2780292784244115</v>
      </c>
      <c r="N10" s="100">
        <v>0</v>
      </c>
      <c r="O10" s="101">
        <v>0</v>
      </c>
      <c r="P10" s="102">
        <f t="shared" ref="P10:P28" si="4">$N10      +$O10</f>
        <v>0</v>
      </c>
      <c r="Q10" s="90">
        <f t="shared" ref="Q10:Q28" si="5">IF(($F10      =0),0,($P10      /$F10      ))</f>
        <v>0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v>2708462199</v>
      </c>
      <c r="AA10" s="65">
        <v>37843949</v>
      </c>
      <c r="AB10" s="65">
        <f t="shared" ref="AB10:AB28" si="10">$Z10      +$AA10</f>
        <v>2746306148</v>
      </c>
      <c r="AC10" s="90">
        <f t="shared" ref="AC10:AC28" si="11">IF(($F10      =0),0,($AB10      /$F10      ))</f>
        <v>0.2780292784244115</v>
      </c>
      <c r="AD10" s="64">
        <v>2432667896</v>
      </c>
      <c r="AE10" s="65">
        <v>17767126</v>
      </c>
      <c r="AF10" s="65">
        <f t="shared" ref="AF10:AF28" si="12">$AD10      +$AE10</f>
        <v>2450435022</v>
      </c>
      <c r="AG10" s="65">
        <v>8819503220</v>
      </c>
      <c r="AH10" s="65">
        <v>8446257091</v>
      </c>
      <c r="AI10" s="65">
        <v>2450435022</v>
      </c>
      <c r="AJ10" s="90">
        <f t="shared" ref="AJ10:AJ28" si="13">IF(($AG10      =0),0,($AI10      /$AG10      ))</f>
        <v>0.27784274928809427</v>
      </c>
      <c r="AK10" s="90">
        <f t="shared" ref="AK10:AK28" si="14">IF(($AF10      =0),0,(($L10      /$AF10      )-1))</f>
        <v>0.12074228589767522</v>
      </c>
    </row>
    <row r="11" spans="1:37" s="7" customFormat="1" ht="13" x14ac:dyDescent="0.3">
      <c r="A11" s="23" t="s">
        <v>23</v>
      </c>
      <c r="B11" s="31" t="s">
        <v>65</v>
      </c>
      <c r="C11" s="32" t="s">
        <v>66</v>
      </c>
      <c r="D11" s="64">
        <v>5336130741</v>
      </c>
      <c r="E11" s="65">
        <v>500648888</v>
      </c>
      <c r="F11" s="67">
        <f t="shared" si="0"/>
        <v>5836779629</v>
      </c>
      <c r="G11" s="64">
        <v>5336130741</v>
      </c>
      <c r="H11" s="65">
        <v>586534888</v>
      </c>
      <c r="I11" s="67">
        <f t="shared" si="1"/>
        <v>5922665629</v>
      </c>
      <c r="J11" s="64">
        <v>1327630960</v>
      </c>
      <c r="K11" s="65">
        <v>70477485</v>
      </c>
      <c r="L11" s="65">
        <f t="shared" si="2"/>
        <v>1398108445</v>
      </c>
      <c r="M11" s="90">
        <f t="shared" si="3"/>
        <v>0.23953421815918965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1327630960</v>
      </c>
      <c r="AA11" s="65">
        <v>70477485</v>
      </c>
      <c r="AB11" s="65">
        <f t="shared" si="10"/>
        <v>1398108445</v>
      </c>
      <c r="AC11" s="90">
        <f t="shared" si="11"/>
        <v>0.23953421815918965</v>
      </c>
      <c r="AD11" s="64">
        <v>671534981</v>
      </c>
      <c r="AE11" s="65">
        <v>61697382</v>
      </c>
      <c r="AF11" s="65">
        <f t="shared" si="12"/>
        <v>733232363</v>
      </c>
      <c r="AG11" s="65">
        <v>4625257407</v>
      </c>
      <c r="AH11" s="65">
        <v>5136145669</v>
      </c>
      <c r="AI11" s="65">
        <v>733232363</v>
      </c>
      <c r="AJ11" s="90">
        <f t="shared" si="13"/>
        <v>0.15852790417465301</v>
      </c>
      <c r="AK11" s="90">
        <f t="shared" si="14"/>
        <v>0.90677405356151741</v>
      </c>
    </row>
    <row r="12" spans="1:37" s="7" customFormat="1" ht="13" x14ac:dyDescent="0.3">
      <c r="A12" s="23" t="s">
        <v>23</v>
      </c>
      <c r="B12" s="31" t="s">
        <v>67</v>
      </c>
      <c r="C12" s="32" t="s">
        <v>68</v>
      </c>
      <c r="D12" s="64">
        <v>9535505096</v>
      </c>
      <c r="E12" s="65">
        <v>653856127</v>
      </c>
      <c r="F12" s="67">
        <f t="shared" si="0"/>
        <v>10189361223</v>
      </c>
      <c r="G12" s="64">
        <v>9535505096</v>
      </c>
      <c r="H12" s="65">
        <v>653856127</v>
      </c>
      <c r="I12" s="67">
        <f t="shared" si="1"/>
        <v>10189361223</v>
      </c>
      <c r="J12" s="64">
        <v>2479202804</v>
      </c>
      <c r="K12" s="65">
        <v>67978506</v>
      </c>
      <c r="L12" s="65">
        <f t="shared" si="2"/>
        <v>2547181310</v>
      </c>
      <c r="M12" s="90">
        <f t="shared" si="3"/>
        <v>0.24998439590603178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2479202804</v>
      </c>
      <c r="AA12" s="65">
        <v>67978506</v>
      </c>
      <c r="AB12" s="65">
        <f t="shared" si="10"/>
        <v>2547181310</v>
      </c>
      <c r="AC12" s="90">
        <f t="shared" si="11"/>
        <v>0.24998439590603178</v>
      </c>
      <c r="AD12" s="64">
        <v>2293405039</v>
      </c>
      <c r="AE12" s="65">
        <v>34932131</v>
      </c>
      <c r="AF12" s="65">
        <f t="shared" si="12"/>
        <v>2328337170</v>
      </c>
      <c r="AG12" s="65">
        <v>9787885117</v>
      </c>
      <c r="AH12" s="65">
        <v>9767536965</v>
      </c>
      <c r="AI12" s="65">
        <v>2328337170</v>
      </c>
      <c r="AJ12" s="90">
        <f t="shared" si="13"/>
        <v>0.23787949512771137</v>
      </c>
      <c r="AK12" s="90">
        <f t="shared" si="14"/>
        <v>9.3991601740395669E-2</v>
      </c>
    </row>
    <row r="13" spans="1:37" s="7" customFormat="1" ht="13" x14ac:dyDescent="0.3">
      <c r="A13" s="23" t="s">
        <v>23</v>
      </c>
      <c r="B13" s="31" t="s">
        <v>69</v>
      </c>
      <c r="C13" s="32" t="s">
        <v>70</v>
      </c>
      <c r="D13" s="64">
        <v>2705642334</v>
      </c>
      <c r="E13" s="65">
        <v>235557737</v>
      </c>
      <c r="F13" s="67">
        <f t="shared" si="0"/>
        <v>2941200071</v>
      </c>
      <c r="G13" s="64">
        <v>2705642334</v>
      </c>
      <c r="H13" s="65">
        <v>235557737</v>
      </c>
      <c r="I13" s="67">
        <f t="shared" si="1"/>
        <v>2941200071</v>
      </c>
      <c r="J13" s="64">
        <v>791762185</v>
      </c>
      <c r="K13" s="65">
        <v>24895941</v>
      </c>
      <c r="L13" s="65">
        <f t="shared" si="2"/>
        <v>816658126</v>
      </c>
      <c r="M13" s="90">
        <f t="shared" si="3"/>
        <v>0.2776615348449718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791762185</v>
      </c>
      <c r="AA13" s="65">
        <v>24895941</v>
      </c>
      <c r="AB13" s="65">
        <f t="shared" si="10"/>
        <v>816658126</v>
      </c>
      <c r="AC13" s="90">
        <f t="shared" si="11"/>
        <v>0.2776615348449718</v>
      </c>
      <c r="AD13" s="64">
        <v>790347282</v>
      </c>
      <c r="AE13" s="65">
        <v>13074336</v>
      </c>
      <c r="AF13" s="65">
        <f t="shared" si="12"/>
        <v>803421618</v>
      </c>
      <c r="AG13" s="65">
        <v>2654142405</v>
      </c>
      <c r="AH13" s="65">
        <v>2743303564</v>
      </c>
      <c r="AI13" s="65">
        <v>803421618</v>
      </c>
      <c r="AJ13" s="90">
        <f t="shared" si="13"/>
        <v>0.30270478949677909</v>
      </c>
      <c r="AK13" s="90">
        <f t="shared" si="14"/>
        <v>1.6475170325825017E-2</v>
      </c>
    </row>
    <row r="14" spans="1:37" s="7" customFormat="1" ht="13" x14ac:dyDescent="0.3">
      <c r="A14" s="23" t="s">
        <v>23</v>
      </c>
      <c r="B14" s="31" t="s">
        <v>71</v>
      </c>
      <c r="C14" s="32" t="s">
        <v>72</v>
      </c>
      <c r="D14" s="64">
        <v>5862916600</v>
      </c>
      <c r="E14" s="65">
        <v>457358700</v>
      </c>
      <c r="F14" s="67">
        <f t="shared" si="0"/>
        <v>6320275300</v>
      </c>
      <c r="G14" s="64">
        <v>5862916600</v>
      </c>
      <c r="H14" s="65">
        <v>457358700</v>
      </c>
      <c r="I14" s="67">
        <f t="shared" si="1"/>
        <v>6320275300</v>
      </c>
      <c r="J14" s="64">
        <v>1576343016</v>
      </c>
      <c r="K14" s="65">
        <v>59874669</v>
      </c>
      <c r="L14" s="65">
        <f t="shared" si="2"/>
        <v>1636217685</v>
      </c>
      <c r="M14" s="90">
        <f t="shared" si="3"/>
        <v>0.25888392630618479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1576343016</v>
      </c>
      <c r="AA14" s="65">
        <v>59874669</v>
      </c>
      <c r="AB14" s="65">
        <f t="shared" si="10"/>
        <v>1636217685</v>
      </c>
      <c r="AC14" s="90">
        <f t="shared" si="11"/>
        <v>0.25888392630618479</v>
      </c>
      <c r="AD14" s="64">
        <v>1546938549</v>
      </c>
      <c r="AE14" s="65">
        <v>137066154</v>
      </c>
      <c r="AF14" s="65">
        <f t="shared" si="12"/>
        <v>1684004703</v>
      </c>
      <c r="AG14" s="65">
        <v>6210445800</v>
      </c>
      <c r="AH14" s="65">
        <v>5965844893</v>
      </c>
      <c r="AI14" s="65">
        <v>1684004703</v>
      </c>
      <c r="AJ14" s="90">
        <f t="shared" si="13"/>
        <v>0.27115681502284428</v>
      </c>
      <c r="AK14" s="90">
        <f t="shared" si="14"/>
        <v>-2.8377009823588373E-2</v>
      </c>
    </row>
    <row r="15" spans="1:37" s="7" customFormat="1" ht="13" x14ac:dyDescent="0.3">
      <c r="A15" s="23" t="s">
        <v>23</v>
      </c>
      <c r="B15" s="31" t="s">
        <v>73</v>
      </c>
      <c r="C15" s="32" t="s">
        <v>74</v>
      </c>
      <c r="D15" s="64">
        <v>5850979267</v>
      </c>
      <c r="E15" s="65">
        <v>716060669</v>
      </c>
      <c r="F15" s="67">
        <f t="shared" si="0"/>
        <v>6567039936</v>
      </c>
      <c r="G15" s="64">
        <v>5850979267</v>
      </c>
      <c r="H15" s="65">
        <v>716060669</v>
      </c>
      <c r="I15" s="67">
        <f t="shared" si="1"/>
        <v>6567039936</v>
      </c>
      <c r="J15" s="64">
        <v>1620326182</v>
      </c>
      <c r="K15" s="65">
        <v>99403706</v>
      </c>
      <c r="L15" s="65">
        <f t="shared" si="2"/>
        <v>1719729888</v>
      </c>
      <c r="M15" s="90">
        <f t="shared" si="3"/>
        <v>0.26187291454900025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1620326182</v>
      </c>
      <c r="AA15" s="65">
        <v>99403706</v>
      </c>
      <c r="AB15" s="65">
        <f t="shared" si="10"/>
        <v>1719729888</v>
      </c>
      <c r="AC15" s="90">
        <f t="shared" si="11"/>
        <v>0.26187291454900025</v>
      </c>
      <c r="AD15" s="64">
        <v>1454916656</v>
      </c>
      <c r="AE15" s="65">
        <v>131565710</v>
      </c>
      <c r="AF15" s="65">
        <f t="shared" si="12"/>
        <v>1586482366</v>
      </c>
      <c r="AG15" s="65">
        <v>6122652814</v>
      </c>
      <c r="AH15" s="65">
        <v>6156195094</v>
      </c>
      <c r="AI15" s="65">
        <v>1586482366</v>
      </c>
      <c r="AJ15" s="90">
        <f t="shared" si="13"/>
        <v>0.2591168263489258</v>
      </c>
      <c r="AK15" s="90">
        <f t="shared" si="14"/>
        <v>8.3989286521953144E-2</v>
      </c>
    </row>
    <row r="16" spans="1:37" s="7" customFormat="1" ht="13" x14ac:dyDescent="0.3">
      <c r="A16" s="23" t="s">
        <v>23</v>
      </c>
      <c r="B16" s="31" t="s">
        <v>75</v>
      </c>
      <c r="C16" s="32" t="s">
        <v>76</v>
      </c>
      <c r="D16" s="64">
        <v>3359877305</v>
      </c>
      <c r="E16" s="65">
        <v>216314250</v>
      </c>
      <c r="F16" s="67">
        <f t="shared" si="0"/>
        <v>3576191555</v>
      </c>
      <c r="G16" s="64">
        <v>3359877305</v>
      </c>
      <c r="H16" s="65">
        <v>216314250</v>
      </c>
      <c r="I16" s="67">
        <f t="shared" si="1"/>
        <v>3576191555</v>
      </c>
      <c r="J16" s="64">
        <v>937031544</v>
      </c>
      <c r="K16" s="65">
        <v>48010104</v>
      </c>
      <c r="L16" s="65">
        <f t="shared" si="2"/>
        <v>985041648</v>
      </c>
      <c r="M16" s="90">
        <f t="shared" si="3"/>
        <v>0.27544431914525896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937031544</v>
      </c>
      <c r="AA16" s="65">
        <v>48010104</v>
      </c>
      <c r="AB16" s="65">
        <f t="shared" si="10"/>
        <v>985041648</v>
      </c>
      <c r="AC16" s="90">
        <f t="shared" si="11"/>
        <v>0.27544431914525896</v>
      </c>
      <c r="AD16" s="64">
        <v>777492162</v>
      </c>
      <c r="AE16" s="65">
        <v>49630821</v>
      </c>
      <c r="AF16" s="65">
        <f t="shared" si="12"/>
        <v>827122983</v>
      </c>
      <c r="AG16" s="65">
        <v>3574030887</v>
      </c>
      <c r="AH16" s="65">
        <v>3610869850</v>
      </c>
      <c r="AI16" s="65">
        <v>827122983</v>
      </c>
      <c r="AJ16" s="90">
        <f t="shared" si="13"/>
        <v>0.23142580720511832</v>
      </c>
      <c r="AK16" s="90">
        <f t="shared" si="14"/>
        <v>0.19092525325221188</v>
      </c>
    </row>
    <row r="17" spans="1:37" s="7" customFormat="1" ht="13" x14ac:dyDescent="0.3">
      <c r="A17" s="23" t="s">
        <v>23</v>
      </c>
      <c r="B17" s="31" t="s">
        <v>77</v>
      </c>
      <c r="C17" s="32" t="s">
        <v>78</v>
      </c>
      <c r="D17" s="64">
        <v>5692537282</v>
      </c>
      <c r="E17" s="65">
        <v>241252400</v>
      </c>
      <c r="F17" s="67">
        <f t="shared" si="0"/>
        <v>5933789682</v>
      </c>
      <c r="G17" s="64">
        <v>5692537282</v>
      </c>
      <c r="H17" s="65">
        <v>241252400</v>
      </c>
      <c r="I17" s="67">
        <f t="shared" si="1"/>
        <v>5933789682</v>
      </c>
      <c r="J17" s="64">
        <v>1438840138</v>
      </c>
      <c r="K17" s="65">
        <v>28295642</v>
      </c>
      <c r="L17" s="65">
        <f t="shared" si="2"/>
        <v>1467135780</v>
      </c>
      <c r="M17" s="90">
        <f t="shared" si="3"/>
        <v>0.24725105853524251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1438840138</v>
      </c>
      <c r="AA17" s="65">
        <v>28295642</v>
      </c>
      <c r="AB17" s="65">
        <f t="shared" si="10"/>
        <v>1467135780</v>
      </c>
      <c r="AC17" s="90">
        <f t="shared" si="11"/>
        <v>0.24725105853524251</v>
      </c>
      <c r="AD17" s="64">
        <v>1260487127</v>
      </c>
      <c r="AE17" s="65">
        <v>39697925</v>
      </c>
      <c r="AF17" s="65">
        <f t="shared" si="12"/>
        <v>1300185052</v>
      </c>
      <c r="AG17" s="65">
        <v>5132749123</v>
      </c>
      <c r="AH17" s="65">
        <v>5509195053</v>
      </c>
      <c r="AI17" s="65">
        <v>1300185052</v>
      </c>
      <c r="AJ17" s="90">
        <f t="shared" si="13"/>
        <v>0.25331163102709081</v>
      </c>
      <c r="AK17" s="90">
        <f t="shared" si="14"/>
        <v>0.12840535871658365</v>
      </c>
    </row>
    <row r="18" spans="1:37" s="7" customFormat="1" ht="13" x14ac:dyDescent="0.3">
      <c r="A18" s="23" t="s">
        <v>23</v>
      </c>
      <c r="B18" s="31" t="s">
        <v>79</v>
      </c>
      <c r="C18" s="32" t="s">
        <v>80</v>
      </c>
      <c r="D18" s="64">
        <v>2740944485</v>
      </c>
      <c r="E18" s="65">
        <v>119789879</v>
      </c>
      <c r="F18" s="67">
        <f t="shared" si="0"/>
        <v>2860734364</v>
      </c>
      <c r="G18" s="64">
        <v>2740944485</v>
      </c>
      <c r="H18" s="65">
        <v>119789879</v>
      </c>
      <c r="I18" s="67">
        <f t="shared" si="1"/>
        <v>2860734364</v>
      </c>
      <c r="J18" s="64">
        <v>730592420</v>
      </c>
      <c r="K18" s="65">
        <v>9259524</v>
      </c>
      <c r="L18" s="65">
        <f t="shared" si="2"/>
        <v>739851944</v>
      </c>
      <c r="M18" s="90">
        <f t="shared" si="3"/>
        <v>0.25862308409701756</v>
      </c>
      <c r="N18" s="100">
        <v>0</v>
      </c>
      <c r="O18" s="101">
        <v>0</v>
      </c>
      <c r="P18" s="102">
        <f t="shared" si="4"/>
        <v>0</v>
      </c>
      <c r="Q18" s="90">
        <f t="shared" si="5"/>
        <v>0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v>730592420</v>
      </c>
      <c r="AA18" s="65">
        <v>9259524</v>
      </c>
      <c r="AB18" s="65">
        <f t="shared" si="10"/>
        <v>739851944</v>
      </c>
      <c r="AC18" s="90">
        <f t="shared" si="11"/>
        <v>0.25862308409701756</v>
      </c>
      <c r="AD18" s="64">
        <v>698681544</v>
      </c>
      <c r="AE18" s="65">
        <v>16724847</v>
      </c>
      <c r="AF18" s="65">
        <f t="shared" si="12"/>
        <v>715406391</v>
      </c>
      <c r="AG18" s="65">
        <v>2726905391</v>
      </c>
      <c r="AH18" s="65">
        <v>2744501543</v>
      </c>
      <c r="AI18" s="65">
        <v>715406391</v>
      </c>
      <c r="AJ18" s="90">
        <f t="shared" si="13"/>
        <v>0.26235101274916217</v>
      </c>
      <c r="AK18" s="90">
        <f t="shared" si="14"/>
        <v>3.4170163011585375E-2</v>
      </c>
    </row>
    <row r="19" spans="1:37" s="7" customFormat="1" ht="13" x14ac:dyDescent="0.3">
      <c r="A19" s="23" t="s">
        <v>23</v>
      </c>
      <c r="B19" s="31" t="s">
        <v>81</v>
      </c>
      <c r="C19" s="32" t="s">
        <v>82</v>
      </c>
      <c r="D19" s="64">
        <v>4778060750</v>
      </c>
      <c r="E19" s="65">
        <v>720934000</v>
      </c>
      <c r="F19" s="67">
        <f t="shared" si="0"/>
        <v>5498994750</v>
      </c>
      <c r="G19" s="64">
        <v>4778060750</v>
      </c>
      <c r="H19" s="65">
        <v>720934000</v>
      </c>
      <c r="I19" s="67">
        <f t="shared" si="1"/>
        <v>5498994750</v>
      </c>
      <c r="J19" s="64">
        <v>1450573631</v>
      </c>
      <c r="K19" s="65">
        <v>149170828</v>
      </c>
      <c r="L19" s="65">
        <f t="shared" si="2"/>
        <v>1599744459</v>
      </c>
      <c r="M19" s="90">
        <f t="shared" si="3"/>
        <v>0.2909158003833337</v>
      </c>
      <c r="N19" s="100">
        <v>0</v>
      </c>
      <c r="O19" s="101">
        <v>0</v>
      </c>
      <c r="P19" s="102">
        <f t="shared" si="4"/>
        <v>0</v>
      </c>
      <c r="Q19" s="90">
        <f t="shared" si="5"/>
        <v>0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v>1450573631</v>
      </c>
      <c r="AA19" s="65">
        <v>149170828</v>
      </c>
      <c r="AB19" s="65">
        <f t="shared" si="10"/>
        <v>1599744459</v>
      </c>
      <c r="AC19" s="90">
        <f t="shared" si="11"/>
        <v>0.2909158003833337</v>
      </c>
      <c r="AD19" s="64">
        <v>1289582495</v>
      </c>
      <c r="AE19" s="65">
        <v>125014267</v>
      </c>
      <c r="AF19" s="65">
        <f t="shared" si="12"/>
        <v>1414596762</v>
      </c>
      <c r="AG19" s="65">
        <v>5121506647</v>
      </c>
      <c r="AH19" s="65">
        <v>5903301991</v>
      </c>
      <c r="AI19" s="65">
        <v>1414596762</v>
      </c>
      <c r="AJ19" s="90">
        <f t="shared" si="13"/>
        <v>0.27620715143045288</v>
      </c>
      <c r="AK19" s="90">
        <f t="shared" si="14"/>
        <v>0.13088372741517706</v>
      </c>
    </row>
    <row r="20" spans="1:37" s="7" customFormat="1" ht="13" x14ac:dyDescent="0.3">
      <c r="A20" s="23" t="s">
        <v>23</v>
      </c>
      <c r="B20" s="31" t="s">
        <v>83</v>
      </c>
      <c r="C20" s="32" t="s">
        <v>84</v>
      </c>
      <c r="D20" s="64">
        <v>3234187849</v>
      </c>
      <c r="E20" s="65">
        <v>627331283</v>
      </c>
      <c r="F20" s="67">
        <f t="shared" si="0"/>
        <v>3861519132</v>
      </c>
      <c r="G20" s="64">
        <v>3234187849</v>
      </c>
      <c r="H20" s="65">
        <v>627331283</v>
      </c>
      <c r="I20" s="67">
        <f t="shared" si="1"/>
        <v>3861519132</v>
      </c>
      <c r="J20" s="64">
        <v>912667486</v>
      </c>
      <c r="K20" s="65">
        <v>94214230</v>
      </c>
      <c r="L20" s="65">
        <f t="shared" si="2"/>
        <v>1006881716</v>
      </c>
      <c r="M20" s="90">
        <f t="shared" si="3"/>
        <v>0.26074756632851509</v>
      </c>
      <c r="N20" s="100">
        <v>0</v>
      </c>
      <c r="O20" s="101">
        <v>0</v>
      </c>
      <c r="P20" s="102">
        <f t="shared" si="4"/>
        <v>0</v>
      </c>
      <c r="Q20" s="90">
        <f t="shared" si="5"/>
        <v>0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v>912667486</v>
      </c>
      <c r="AA20" s="65">
        <v>94214230</v>
      </c>
      <c r="AB20" s="65">
        <f t="shared" si="10"/>
        <v>1006881716</v>
      </c>
      <c r="AC20" s="90">
        <f t="shared" si="11"/>
        <v>0.26074756632851509</v>
      </c>
      <c r="AD20" s="64">
        <v>878753932</v>
      </c>
      <c r="AE20" s="65">
        <v>41782642</v>
      </c>
      <c r="AF20" s="65">
        <f t="shared" si="12"/>
        <v>920536574</v>
      </c>
      <c r="AG20" s="65">
        <v>3572007267</v>
      </c>
      <c r="AH20" s="65">
        <v>3592555000</v>
      </c>
      <c r="AI20" s="65">
        <v>920536574</v>
      </c>
      <c r="AJ20" s="90">
        <f t="shared" si="13"/>
        <v>0.25770848298780913</v>
      </c>
      <c r="AK20" s="90">
        <f t="shared" si="14"/>
        <v>9.3798708751793747E-2</v>
      </c>
    </row>
    <row r="21" spans="1:37" s="7" customFormat="1" ht="13" x14ac:dyDescent="0.3">
      <c r="A21" s="23" t="s">
        <v>23</v>
      </c>
      <c r="B21" s="31" t="s">
        <v>85</v>
      </c>
      <c r="C21" s="32" t="s">
        <v>86</v>
      </c>
      <c r="D21" s="64">
        <v>2873017172</v>
      </c>
      <c r="E21" s="65">
        <v>373906000</v>
      </c>
      <c r="F21" s="67">
        <f t="shared" si="0"/>
        <v>3246923172</v>
      </c>
      <c r="G21" s="64">
        <v>2873017172</v>
      </c>
      <c r="H21" s="65">
        <v>373906000</v>
      </c>
      <c r="I21" s="67">
        <f t="shared" si="1"/>
        <v>3246923172</v>
      </c>
      <c r="J21" s="64">
        <v>960237307</v>
      </c>
      <c r="K21" s="65">
        <v>45946699</v>
      </c>
      <c r="L21" s="65">
        <f t="shared" si="2"/>
        <v>1006184006</v>
      </c>
      <c r="M21" s="90">
        <f t="shared" si="3"/>
        <v>0.30988845522335629</v>
      </c>
      <c r="N21" s="100">
        <v>0</v>
      </c>
      <c r="O21" s="101">
        <v>0</v>
      </c>
      <c r="P21" s="102">
        <f t="shared" si="4"/>
        <v>0</v>
      </c>
      <c r="Q21" s="90">
        <f t="shared" si="5"/>
        <v>0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v>960237307</v>
      </c>
      <c r="AA21" s="65">
        <v>45946699</v>
      </c>
      <c r="AB21" s="65">
        <f t="shared" si="10"/>
        <v>1006184006</v>
      </c>
      <c r="AC21" s="90">
        <f t="shared" si="11"/>
        <v>0.30988845522335629</v>
      </c>
      <c r="AD21" s="64">
        <v>898787917</v>
      </c>
      <c r="AE21" s="65">
        <v>48751812</v>
      </c>
      <c r="AF21" s="65">
        <f t="shared" si="12"/>
        <v>947539729</v>
      </c>
      <c r="AG21" s="65">
        <v>3131961890</v>
      </c>
      <c r="AH21" s="65">
        <v>3372861053</v>
      </c>
      <c r="AI21" s="65">
        <v>947539729</v>
      </c>
      <c r="AJ21" s="90">
        <f t="shared" si="13"/>
        <v>0.30253871607613975</v>
      </c>
      <c r="AK21" s="90">
        <f t="shared" si="14"/>
        <v>6.1891100927125242E-2</v>
      </c>
    </row>
    <row r="22" spans="1:37" s="7" customFormat="1" ht="13" x14ac:dyDescent="0.3">
      <c r="A22" s="23" t="s">
        <v>23</v>
      </c>
      <c r="B22" s="31" t="s">
        <v>87</v>
      </c>
      <c r="C22" s="32" t="s">
        <v>88</v>
      </c>
      <c r="D22" s="64">
        <v>6957366732</v>
      </c>
      <c r="E22" s="65">
        <v>482704389</v>
      </c>
      <c r="F22" s="67">
        <f t="shared" si="0"/>
        <v>7440071121</v>
      </c>
      <c r="G22" s="64">
        <v>6957366732</v>
      </c>
      <c r="H22" s="65">
        <v>482704389</v>
      </c>
      <c r="I22" s="67">
        <f t="shared" si="1"/>
        <v>7440071121</v>
      </c>
      <c r="J22" s="64">
        <v>1819485141</v>
      </c>
      <c r="K22" s="65">
        <v>43323766</v>
      </c>
      <c r="L22" s="65">
        <f t="shared" si="2"/>
        <v>1862808907</v>
      </c>
      <c r="M22" s="90">
        <f t="shared" si="3"/>
        <v>0.2503751478587512</v>
      </c>
      <c r="N22" s="100">
        <v>0</v>
      </c>
      <c r="O22" s="101">
        <v>0</v>
      </c>
      <c r="P22" s="102">
        <f t="shared" si="4"/>
        <v>0</v>
      </c>
      <c r="Q22" s="90">
        <f t="shared" si="5"/>
        <v>0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v>1819485141</v>
      </c>
      <c r="AA22" s="65">
        <v>43323766</v>
      </c>
      <c r="AB22" s="65">
        <f t="shared" si="10"/>
        <v>1862808907</v>
      </c>
      <c r="AC22" s="90">
        <f t="shared" si="11"/>
        <v>0.2503751478587512</v>
      </c>
      <c r="AD22" s="64">
        <v>1855893700</v>
      </c>
      <c r="AE22" s="65">
        <v>81291465</v>
      </c>
      <c r="AF22" s="65">
        <f t="shared" si="12"/>
        <v>1937185165</v>
      </c>
      <c r="AG22" s="65">
        <v>8714197054</v>
      </c>
      <c r="AH22" s="65">
        <v>8080465599</v>
      </c>
      <c r="AI22" s="65">
        <v>1937185165</v>
      </c>
      <c r="AJ22" s="90">
        <f t="shared" si="13"/>
        <v>0.22230219869893705</v>
      </c>
      <c r="AK22" s="90">
        <f t="shared" si="14"/>
        <v>-3.8393984913672408E-2</v>
      </c>
    </row>
    <row r="23" spans="1:37" s="7" customFormat="1" ht="13" x14ac:dyDescent="0.3">
      <c r="A23" s="23" t="s">
        <v>23</v>
      </c>
      <c r="B23" s="31" t="s">
        <v>89</v>
      </c>
      <c r="C23" s="32" t="s">
        <v>90</v>
      </c>
      <c r="D23" s="64">
        <v>4571805013</v>
      </c>
      <c r="E23" s="65">
        <v>265985449</v>
      </c>
      <c r="F23" s="67">
        <f t="shared" si="0"/>
        <v>4837790462</v>
      </c>
      <c r="G23" s="64">
        <v>4571805013</v>
      </c>
      <c r="H23" s="65">
        <v>265985449</v>
      </c>
      <c r="I23" s="67">
        <f t="shared" si="1"/>
        <v>4837790462</v>
      </c>
      <c r="J23" s="64">
        <v>1329151442</v>
      </c>
      <c r="K23" s="65">
        <v>9058835</v>
      </c>
      <c r="L23" s="65">
        <f t="shared" si="2"/>
        <v>1338210277</v>
      </c>
      <c r="M23" s="90">
        <f t="shared" si="3"/>
        <v>0.27661600631763783</v>
      </c>
      <c r="N23" s="100">
        <v>0</v>
      </c>
      <c r="O23" s="101">
        <v>0</v>
      </c>
      <c r="P23" s="102">
        <f t="shared" si="4"/>
        <v>0</v>
      </c>
      <c r="Q23" s="90">
        <f t="shared" si="5"/>
        <v>0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v>1329151442</v>
      </c>
      <c r="AA23" s="65">
        <v>9058835</v>
      </c>
      <c r="AB23" s="65">
        <f t="shared" si="10"/>
        <v>1338210277</v>
      </c>
      <c r="AC23" s="90">
        <f t="shared" si="11"/>
        <v>0.27661600631763783</v>
      </c>
      <c r="AD23" s="64">
        <v>1253776590</v>
      </c>
      <c r="AE23" s="65">
        <v>26030543</v>
      </c>
      <c r="AF23" s="65">
        <f t="shared" si="12"/>
        <v>1279807133</v>
      </c>
      <c r="AG23" s="65">
        <v>4501110652</v>
      </c>
      <c r="AH23" s="65">
        <v>4540972013</v>
      </c>
      <c r="AI23" s="65">
        <v>1279807133</v>
      </c>
      <c r="AJ23" s="90">
        <f t="shared" si="13"/>
        <v>0.28433140883380353</v>
      </c>
      <c r="AK23" s="90">
        <f t="shared" si="14"/>
        <v>4.5634332309976378E-2</v>
      </c>
    </row>
    <row r="24" spans="1:37" s="7" customFormat="1" ht="13" x14ac:dyDescent="0.3">
      <c r="A24" s="23" t="s">
        <v>23</v>
      </c>
      <c r="B24" s="31" t="s">
        <v>91</v>
      </c>
      <c r="C24" s="32" t="s">
        <v>92</v>
      </c>
      <c r="D24" s="64">
        <v>2330862704</v>
      </c>
      <c r="E24" s="65">
        <v>234198250</v>
      </c>
      <c r="F24" s="67">
        <f t="shared" si="0"/>
        <v>2565060954</v>
      </c>
      <c r="G24" s="64">
        <v>2330862704</v>
      </c>
      <c r="H24" s="65">
        <v>234198250</v>
      </c>
      <c r="I24" s="67">
        <f t="shared" si="1"/>
        <v>2565060954</v>
      </c>
      <c r="J24" s="64">
        <v>742085016</v>
      </c>
      <c r="K24" s="65">
        <v>25230020</v>
      </c>
      <c r="L24" s="65">
        <f t="shared" si="2"/>
        <v>767315036</v>
      </c>
      <c r="M24" s="90">
        <f t="shared" si="3"/>
        <v>0.29914105347221315</v>
      </c>
      <c r="N24" s="100">
        <v>0</v>
      </c>
      <c r="O24" s="101">
        <v>0</v>
      </c>
      <c r="P24" s="102">
        <f t="shared" si="4"/>
        <v>0</v>
      </c>
      <c r="Q24" s="90">
        <f t="shared" si="5"/>
        <v>0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v>742085016</v>
      </c>
      <c r="AA24" s="65">
        <v>25230020</v>
      </c>
      <c r="AB24" s="65">
        <f t="shared" si="10"/>
        <v>767315036</v>
      </c>
      <c r="AC24" s="90">
        <f t="shared" si="11"/>
        <v>0.29914105347221315</v>
      </c>
      <c r="AD24" s="64">
        <v>709900415</v>
      </c>
      <c r="AE24" s="65">
        <v>31406399</v>
      </c>
      <c r="AF24" s="65">
        <f t="shared" si="12"/>
        <v>741306814</v>
      </c>
      <c r="AG24" s="65">
        <v>2461247579</v>
      </c>
      <c r="AH24" s="65">
        <v>2470145070</v>
      </c>
      <c r="AI24" s="65">
        <v>741306814</v>
      </c>
      <c r="AJ24" s="90">
        <f t="shared" si="13"/>
        <v>0.30119148529592116</v>
      </c>
      <c r="AK24" s="90">
        <f t="shared" si="14"/>
        <v>3.5084288325454516E-2</v>
      </c>
    </row>
    <row r="25" spans="1:37" s="7" customFormat="1" ht="13" x14ac:dyDescent="0.3">
      <c r="A25" s="23" t="s">
        <v>23</v>
      </c>
      <c r="B25" s="31" t="s">
        <v>93</v>
      </c>
      <c r="C25" s="32" t="s">
        <v>94</v>
      </c>
      <c r="D25" s="64">
        <v>3706183837</v>
      </c>
      <c r="E25" s="65">
        <v>714165948</v>
      </c>
      <c r="F25" s="67">
        <f t="shared" si="0"/>
        <v>4420349785</v>
      </c>
      <c r="G25" s="64">
        <v>3706183837</v>
      </c>
      <c r="H25" s="65">
        <v>716748444</v>
      </c>
      <c r="I25" s="67">
        <f t="shared" si="1"/>
        <v>4422932281</v>
      </c>
      <c r="J25" s="64">
        <v>968481680</v>
      </c>
      <c r="K25" s="65">
        <v>39832782</v>
      </c>
      <c r="L25" s="65">
        <f t="shared" si="2"/>
        <v>1008314462</v>
      </c>
      <c r="M25" s="90">
        <f t="shared" si="3"/>
        <v>0.22810739218457574</v>
      </c>
      <c r="N25" s="100">
        <v>0</v>
      </c>
      <c r="O25" s="101">
        <v>0</v>
      </c>
      <c r="P25" s="102">
        <f t="shared" si="4"/>
        <v>0</v>
      </c>
      <c r="Q25" s="90">
        <f t="shared" si="5"/>
        <v>0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v>968481680</v>
      </c>
      <c r="AA25" s="65">
        <v>39832782</v>
      </c>
      <c r="AB25" s="65">
        <f t="shared" si="10"/>
        <v>1008314462</v>
      </c>
      <c r="AC25" s="90">
        <f t="shared" si="11"/>
        <v>0.22810739218457574</v>
      </c>
      <c r="AD25" s="64">
        <v>892997460</v>
      </c>
      <c r="AE25" s="65">
        <v>36422773</v>
      </c>
      <c r="AF25" s="65">
        <f t="shared" si="12"/>
        <v>929420233</v>
      </c>
      <c r="AG25" s="65">
        <v>4097426275</v>
      </c>
      <c r="AH25" s="65">
        <v>4026983265</v>
      </c>
      <c r="AI25" s="65">
        <v>929420233</v>
      </c>
      <c r="AJ25" s="90">
        <f t="shared" si="13"/>
        <v>0.22683025163155621</v>
      </c>
      <c r="AK25" s="90">
        <f t="shared" si="14"/>
        <v>8.4885422329728843E-2</v>
      </c>
    </row>
    <row r="26" spans="1:37" s="7" customFormat="1" ht="13" x14ac:dyDescent="0.3">
      <c r="A26" s="23" t="s">
        <v>23</v>
      </c>
      <c r="B26" s="31" t="s">
        <v>95</v>
      </c>
      <c r="C26" s="32" t="s">
        <v>96</v>
      </c>
      <c r="D26" s="64">
        <v>2869321198</v>
      </c>
      <c r="E26" s="65">
        <v>642490175</v>
      </c>
      <c r="F26" s="67">
        <f t="shared" si="0"/>
        <v>3511811373</v>
      </c>
      <c r="G26" s="64">
        <v>2876765341</v>
      </c>
      <c r="H26" s="65">
        <v>677608824</v>
      </c>
      <c r="I26" s="67">
        <f t="shared" si="1"/>
        <v>3554374165</v>
      </c>
      <c r="J26" s="64">
        <v>677964723</v>
      </c>
      <c r="K26" s="65">
        <v>51098535</v>
      </c>
      <c r="L26" s="65">
        <f t="shared" si="2"/>
        <v>729063258</v>
      </c>
      <c r="M26" s="90">
        <f t="shared" si="3"/>
        <v>0.20760319406824815</v>
      </c>
      <c r="N26" s="100">
        <v>0</v>
      </c>
      <c r="O26" s="101">
        <v>0</v>
      </c>
      <c r="P26" s="102">
        <f t="shared" si="4"/>
        <v>0</v>
      </c>
      <c r="Q26" s="90">
        <f t="shared" si="5"/>
        <v>0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v>677964723</v>
      </c>
      <c r="AA26" s="65">
        <v>51098535</v>
      </c>
      <c r="AB26" s="65">
        <f t="shared" si="10"/>
        <v>729063258</v>
      </c>
      <c r="AC26" s="90">
        <f t="shared" si="11"/>
        <v>0.20760319406824815</v>
      </c>
      <c r="AD26" s="64">
        <v>734687471</v>
      </c>
      <c r="AE26" s="65">
        <v>27342746</v>
      </c>
      <c r="AF26" s="65">
        <f t="shared" si="12"/>
        <v>762030217</v>
      </c>
      <c r="AG26" s="65">
        <v>3131498699</v>
      </c>
      <c r="AH26" s="65">
        <v>3110460555</v>
      </c>
      <c r="AI26" s="65">
        <v>762030217</v>
      </c>
      <c r="AJ26" s="90">
        <f t="shared" si="13"/>
        <v>0.24334361602747706</v>
      </c>
      <c r="AK26" s="90">
        <f t="shared" si="14"/>
        <v>-4.3262010173016563E-2</v>
      </c>
    </row>
    <row r="27" spans="1:37" s="7" customFormat="1" ht="13" x14ac:dyDescent="0.3">
      <c r="A27" s="23" t="s">
        <v>23</v>
      </c>
      <c r="B27" s="33" t="s">
        <v>97</v>
      </c>
      <c r="C27" s="32" t="s">
        <v>98</v>
      </c>
      <c r="D27" s="64">
        <v>3869688903</v>
      </c>
      <c r="E27" s="65">
        <v>907018426</v>
      </c>
      <c r="F27" s="67">
        <f t="shared" si="0"/>
        <v>4776707329</v>
      </c>
      <c r="G27" s="64">
        <v>3869688903</v>
      </c>
      <c r="H27" s="65">
        <v>967607827</v>
      </c>
      <c r="I27" s="67">
        <f t="shared" si="1"/>
        <v>4837296730</v>
      </c>
      <c r="J27" s="64">
        <v>836021804</v>
      </c>
      <c r="K27" s="65">
        <v>159022097</v>
      </c>
      <c r="L27" s="65">
        <f t="shared" si="2"/>
        <v>995043901</v>
      </c>
      <c r="M27" s="90">
        <f t="shared" si="3"/>
        <v>0.20831167422775967</v>
      </c>
      <c r="N27" s="100">
        <v>0</v>
      </c>
      <c r="O27" s="101">
        <v>0</v>
      </c>
      <c r="P27" s="102">
        <f t="shared" si="4"/>
        <v>0</v>
      </c>
      <c r="Q27" s="90">
        <f t="shared" si="5"/>
        <v>0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v>836021804</v>
      </c>
      <c r="AA27" s="65">
        <v>159022097</v>
      </c>
      <c r="AB27" s="65">
        <f t="shared" si="10"/>
        <v>995043901</v>
      </c>
      <c r="AC27" s="90">
        <f t="shared" si="11"/>
        <v>0.20831167422775967</v>
      </c>
      <c r="AD27" s="64">
        <v>771419327</v>
      </c>
      <c r="AE27" s="65">
        <v>206024955</v>
      </c>
      <c r="AF27" s="65">
        <f t="shared" si="12"/>
        <v>977444282</v>
      </c>
      <c r="AG27" s="65">
        <v>4779230489</v>
      </c>
      <c r="AH27" s="65">
        <v>5355109826</v>
      </c>
      <c r="AI27" s="65">
        <v>977444282</v>
      </c>
      <c r="AJ27" s="90">
        <f t="shared" si="13"/>
        <v>0.20451917609952291</v>
      </c>
      <c r="AK27" s="90">
        <f t="shared" si="14"/>
        <v>1.800575165674756E-2</v>
      </c>
    </row>
    <row r="28" spans="1:37" s="7" customFormat="1" ht="13" x14ac:dyDescent="0.3">
      <c r="A28" s="34" t="s">
        <v>0</v>
      </c>
      <c r="B28" s="35" t="s">
        <v>617</v>
      </c>
      <c r="C28" s="34" t="s">
        <v>0</v>
      </c>
      <c r="D28" s="68">
        <f>SUM(D9:D27)</f>
        <v>90309660890</v>
      </c>
      <c r="E28" s="69">
        <f>SUM(E9:E27)</f>
        <v>8629551115</v>
      </c>
      <c r="F28" s="70">
        <f t="shared" si="0"/>
        <v>98939212005</v>
      </c>
      <c r="G28" s="68">
        <f>SUM(G9:G27)</f>
        <v>90317105033</v>
      </c>
      <c r="H28" s="69">
        <f>SUM(H9:H27)</f>
        <v>8813727661</v>
      </c>
      <c r="I28" s="70">
        <f t="shared" si="1"/>
        <v>99130832694</v>
      </c>
      <c r="J28" s="68">
        <f>SUM(J9:J27)</f>
        <v>24422429690</v>
      </c>
      <c r="K28" s="69">
        <f>SUM(K9:K27)</f>
        <v>1121950542</v>
      </c>
      <c r="L28" s="69">
        <f t="shared" si="2"/>
        <v>25544380232</v>
      </c>
      <c r="M28" s="91">
        <f t="shared" si="3"/>
        <v>0.25818257204948314</v>
      </c>
      <c r="N28" s="103">
        <f>SUM(N9:N27)</f>
        <v>0</v>
      </c>
      <c r="O28" s="104">
        <f>SUM(O9:O27)</f>
        <v>0</v>
      </c>
      <c r="P28" s="105">
        <f t="shared" si="4"/>
        <v>0</v>
      </c>
      <c r="Q28" s="91">
        <f t="shared" si="5"/>
        <v>0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v>24422429690</v>
      </c>
      <c r="AA28" s="69">
        <v>1121950542</v>
      </c>
      <c r="AB28" s="69">
        <f t="shared" si="10"/>
        <v>25544380232</v>
      </c>
      <c r="AC28" s="91">
        <f t="shared" si="11"/>
        <v>0.25818257204948314</v>
      </c>
      <c r="AD28" s="68">
        <f>SUM(AD9:AD27)</f>
        <v>22273845937</v>
      </c>
      <c r="AE28" s="69">
        <f>SUM(AE9:AE27)</f>
        <v>1153904445</v>
      </c>
      <c r="AF28" s="69">
        <f t="shared" si="12"/>
        <v>23427750382</v>
      </c>
      <c r="AG28" s="69">
        <f>SUM(AG9:AG27)</f>
        <v>93536209806</v>
      </c>
      <c r="AH28" s="69">
        <f>SUM(AH9:AH27)</f>
        <v>94849282125</v>
      </c>
      <c r="AI28" s="69">
        <f>SUM(AI9:AI27)</f>
        <v>23427750382</v>
      </c>
      <c r="AJ28" s="91">
        <f t="shared" si="13"/>
        <v>0.25046717662165946</v>
      </c>
      <c r="AK28" s="91">
        <f t="shared" si="14"/>
        <v>9.0347123197379142E-2</v>
      </c>
    </row>
    <row r="29" spans="1:37" s="7" customFormat="1" ht="12.75" customHeight="1" x14ac:dyDescent="0.3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ht="13" x14ac:dyDescent="0.3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44</v>
      </c>
      <c r="C9" s="57" t="s">
        <v>45</v>
      </c>
      <c r="D9" s="77">
        <v>10953568905</v>
      </c>
      <c r="E9" s="78">
        <v>1159708535</v>
      </c>
      <c r="F9" s="79">
        <f>$D9       +$E9</f>
        <v>12113277440</v>
      </c>
      <c r="G9" s="77">
        <v>11029398362</v>
      </c>
      <c r="H9" s="78">
        <v>1256224746</v>
      </c>
      <c r="I9" s="79">
        <f>$G9       +$H9</f>
        <v>12285623108</v>
      </c>
      <c r="J9" s="77">
        <v>3064923077</v>
      </c>
      <c r="K9" s="78">
        <v>118909850</v>
      </c>
      <c r="L9" s="78">
        <f>$J9       +$K9</f>
        <v>3183832927</v>
      </c>
      <c r="M9" s="95">
        <f>IF(($F9       =0),0,($L9       /$F9       ))</f>
        <v>0.26283827335502685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3064923077</v>
      </c>
      <c r="AA9" s="78">
        <v>118909850</v>
      </c>
      <c r="AB9" s="78">
        <f>$Z9       +$AA9</f>
        <v>3183832927</v>
      </c>
      <c r="AC9" s="95">
        <f>IF(($F9       =0),0,($AB9       /$F9       ))</f>
        <v>0.26283827335502685</v>
      </c>
      <c r="AD9" s="77">
        <v>2921539043</v>
      </c>
      <c r="AE9" s="78">
        <v>92807527</v>
      </c>
      <c r="AF9" s="78">
        <f>$AD9       +$AE9</f>
        <v>3014346570</v>
      </c>
      <c r="AG9" s="78">
        <v>11365926102</v>
      </c>
      <c r="AH9" s="78">
        <v>11727941372</v>
      </c>
      <c r="AI9" s="79">
        <v>3014346570</v>
      </c>
      <c r="AJ9" s="114">
        <f>IF(($AG9       =0),0,($AI9       /$AG9       ))</f>
        <v>0.26520905933653588</v>
      </c>
      <c r="AK9" s="115">
        <f>IF(($AF9       =0),0,(($L9       /$AF9       )-1))</f>
        <v>5.622656621066624E-2</v>
      </c>
    </row>
    <row r="10" spans="1:37" ht="13" x14ac:dyDescent="0.3">
      <c r="A10" s="55" t="s">
        <v>99</v>
      </c>
      <c r="B10" s="56" t="s">
        <v>56</v>
      </c>
      <c r="C10" s="57" t="s">
        <v>57</v>
      </c>
      <c r="D10" s="77">
        <v>19555749200</v>
      </c>
      <c r="E10" s="78">
        <v>2091286000</v>
      </c>
      <c r="F10" s="79">
        <f t="shared" ref="F10:F55" si="0">$D10      +$E10</f>
        <v>21647035200</v>
      </c>
      <c r="G10" s="77">
        <v>19555749200</v>
      </c>
      <c r="H10" s="78">
        <v>2091286000</v>
      </c>
      <c r="I10" s="79">
        <f t="shared" ref="I10:I55" si="1">$G10      +$H10</f>
        <v>21647035200</v>
      </c>
      <c r="J10" s="77">
        <v>7018760036</v>
      </c>
      <c r="K10" s="78">
        <v>84255285</v>
      </c>
      <c r="L10" s="78">
        <f t="shared" ref="L10:L55" si="2">$J10      +$K10</f>
        <v>7103015321</v>
      </c>
      <c r="M10" s="95">
        <f t="shared" ref="M10:M55" si="3">IF(($F10      =0),0,($L10      /$F10      ))</f>
        <v>0.32812878324325911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v>7018760036</v>
      </c>
      <c r="AA10" s="78">
        <v>84255285</v>
      </c>
      <c r="AB10" s="78">
        <f t="shared" ref="AB10:AB55" si="10">$Z10      +$AA10</f>
        <v>7103015321</v>
      </c>
      <c r="AC10" s="95">
        <f t="shared" ref="AC10:AC55" si="11">IF(($F10      =0),0,($AB10      /$F10      ))</f>
        <v>0.32812878324325911</v>
      </c>
      <c r="AD10" s="77">
        <v>7053751592</v>
      </c>
      <c r="AE10" s="78">
        <v>86804728</v>
      </c>
      <c r="AF10" s="78">
        <f t="shared" ref="AF10:AF55" si="12">$AD10      +$AE10</f>
        <v>7140556320</v>
      </c>
      <c r="AG10" s="78">
        <v>20026347580</v>
      </c>
      <c r="AH10" s="78">
        <v>19829049895</v>
      </c>
      <c r="AI10" s="79">
        <v>7140556320</v>
      </c>
      <c r="AJ10" s="114">
        <f t="shared" ref="AJ10:AJ55" si="13">IF(($AG10      =0),0,($AI10      /$AG10      ))</f>
        <v>0.35655809385487558</v>
      </c>
      <c r="AK10" s="115">
        <f t="shared" ref="AK10:AK55" si="14">IF(($AF10      =0),0,(($L10      /$AF10      )-1))</f>
        <v>-5.2574333591980382E-3</v>
      </c>
    </row>
    <row r="11" spans="1:37" ht="14" x14ac:dyDescent="0.3">
      <c r="A11" s="58" t="s">
        <v>0</v>
      </c>
      <c r="B11" s="59" t="s">
        <v>100</v>
      </c>
      <c r="C11" s="60" t="s">
        <v>0</v>
      </c>
      <c r="D11" s="80">
        <f>SUM(D9:D10)</f>
        <v>30509318105</v>
      </c>
      <c r="E11" s="81">
        <f>SUM(E9:E10)</f>
        <v>3250994535</v>
      </c>
      <c r="F11" s="82">
        <f t="shared" si="0"/>
        <v>33760312640</v>
      </c>
      <c r="G11" s="80">
        <f>SUM(G9:G10)</f>
        <v>30585147562</v>
      </c>
      <c r="H11" s="81">
        <f>SUM(H9:H10)</f>
        <v>3347510746</v>
      </c>
      <c r="I11" s="82">
        <f t="shared" si="1"/>
        <v>33932658308</v>
      </c>
      <c r="J11" s="80">
        <f>SUM(J9:J10)</f>
        <v>10083683113</v>
      </c>
      <c r="K11" s="81">
        <f>SUM(K9:K10)</f>
        <v>203165135</v>
      </c>
      <c r="L11" s="81">
        <f t="shared" si="2"/>
        <v>10286848248</v>
      </c>
      <c r="M11" s="96">
        <f t="shared" si="3"/>
        <v>0.304702398869728</v>
      </c>
      <c r="N11" s="80">
        <f>SUM(N9:N10)</f>
        <v>0</v>
      </c>
      <c r="O11" s="81">
        <f>SUM(O9:O10)</f>
        <v>0</v>
      </c>
      <c r="P11" s="81">
        <f t="shared" si="4"/>
        <v>0</v>
      </c>
      <c r="Q11" s="96">
        <f t="shared" si="5"/>
        <v>0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v>10083683113</v>
      </c>
      <c r="AA11" s="81">
        <v>203165135</v>
      </c>
      <c r="AB11" s="81">
        <f t="shared" si="10"/>
        <v>10286848248</v>
      </c>
      <c r="AC11" s="96">
        <f t="shared" si="11"/>
        <v>0.304702398869728</v>
      </c>
      <c r="AD11" s="80">
        <f>SUM(AD9:AD10)</f>
        <v>9975290635</v>
      </c>
      <c r="AE11" s="81">
        <f>SUM(AE9:AE10)</f>
        <v>179612255</v>
      </c>
      <c r="AF11" s="81">
        <f t="shared" si="12"/>
        <v>10154902890</v>
      </c>
      <c r="AG11" s="81">
        <f>SUM(AG9:AG10)</f>
        <v>31392273682</v>
      </c>
      <c r="AH11" s="81">
        <f>SUM(AH9:AH10)</f>
        <v>31556991267</v>
      </c>
      <c r="AI11" s="82">
        <f>SUM(AI9:AI10)</f>
        <v>10154902890</v>
      </c>
      <c r="AJ11" s="116">
        <f t="shared" si="13"/>
        <v>0.32348414749654514</v>
      </c>
      <c r="AK11" s="117">
        <f t="shared" si="14"/>
        <v>1.2993266349196952E-2</v>
      </c>
    </row>
    <row r="12" spans="1:37" ht="13" x14ac:dyDescent="0.3">
      <c r="A12" s="55" t="s">
        <v>101</v>
      </c>
      <c r="B12" s="56" t="s">
        <v>102</v>
      </c>
      <c r="C12" s="57" t="s">
        <v>103</v>
      </c>
      <c r="D12" s="77">
        <v>619287006</v>
      </c>
      <c r="E12" s="78">
        <v>112867059</v>
      </c>
      <c r="F12" s="79">
        <f t="shared" si="0"/>
        <v>732154065</v>
      </c>
      <c r="G12" s="77">
        <v>619287006</v>
      </c>
      <c r="H12" s="78">
        <v>112867059</v>
      </c>
      <c r="I12" s="79">
        <f t="shared" si="1"/>
        <v>732154065</v>
      </c>
      <c r="J12" s="77">
        <v>212247280</v>
      </c>
      <c r="K12" s="78">
        <v>38596574</v>
      </c>
      <c r="L12" s="78">
        <f t="shared" si="2"/>
        <v>250843854</v>
      </c>
      <c r="M12" s="95">
        <f t="shared" si="3"/>
        <v>0.34261075092166565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212247280</v>
      </c>
      <c r="AA12" s="78">
        <v>38596574</v>
      </c>
      <c r="AB12" s="78">
        <f t="shared" si="10"/>
        <v>250843854</v>
      </c>
      <c r="AC12" s="95">
        <f t="shared" si="11"/>
        <v>0.34261075092166565</v>
      </c>
      <c r="AD12" s="77">
        <v>199819056</v>
      </c>
      <c r="AE12" s="78">
        <v>7835592</v>
      </c>
      <c r="AF12" s="78">
        <f t="shared" si="12"/>
        <v>207654648</v>
      </c>
      <c r="AG12" s="78">
        <v>641162285</v>
      </c>
      <c r="AH12" s="78">
        <v>617818177</v>
      </c>
      <c r="AI12" s="79">
        <v>207654648</v>
      </c>
      <c r="AJ12" s="114">
        <f t="shared" si="13"/>
        <v>0.32387221278930967</v>
      </c>
      <c r="AK12" s="115">
        <f t="shared" si="14"/>
        <v>0.20798574178797091</v>
      </c>
    </row>
    <row r="13" spans="1:37" ht="13" x14ac:dyDescent="0.3">
      <c r="A13" s="55" t="s">
        <v>101</v>
      </c>
      <c r="B13" s="56" t="s">
        <v>104</v>
      </c>
      <c r="C13" s="57" t="s">
        <v>105</v>
      </c>
      <c r="D13" s="77">
        <v>355676553</v>
      </c>
      <c r="E13" s="78">
        <v>58791930</v>
      </c>
      <c r="F13" s="79">
        <f t="shared" si="0"/>
        <v>414468483</v>
      </c>
      <c r="G13" s="77">
        <v>355136394</v>
      </c>
      <c r="H13" s="78">
        <v>61638459</v>
      </c>
      <c r="I13" s="79">
        <f t="shared" si="1"/>
        <v>416774853</v>
      </c>
      <c r="J13" s="77">
        <v>99840027</v>
      </c>
      <c r="K13" s="78">
        <v>11620150</v>
      </c>
      <c r="L13" s="78">
        <f t="shared" si="2"/>
        <v>111460177</v>
      </c>
      <c r="M13" s="95">
        <f t="shared" si="3"/>
        <v>0.26892316683099882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99840027</v>
      </c>
      <c r="AA13" s="78">
        <v>11620150</v>
      </c>
      <c r="AB13" s="78">
        <f t="shared" si="10"/>
        <v>111460177</v>
      </c>
      <c r="AC13" s="95">
        <f t="shared" si="11"/>
        <v>0.26892316683099882</v>
      </c>
      <c r="AD13" s="77">
        <v>107768117</v>
      </c>
      <c r="AE13" s="78">
        <v>3980724</v>
      </c>
      <c r="AF13" s="78">
        <f t="shared" si="12"/>
        <v>111748841</v>
      </c>
      <c r="AG13" s="78">
        <v>396936297</v>
      </c>
      <c r="AH13" s="78">
        <v>409844110</v>
      </c>
      <c r="AI13" s="79">
        <v>111748841</v>
      </c>
      <c r="AJ13" s="114">
        <f t="shared" si="13"/>
        <v>0.28152840101695209</v>
      </c>
      <c r="AK13" s="115">
        <f t="shared" si="14"/>
        <v>-2.5831498332944403E-3</v>
      </c>
    </row>
    <row r="14" spans="1:37" ht="13" x14ac:dyDescent="0.3">
      <c r="A14" s="55" t="s">
        <v>101</v>
      </c>
      <c r="B14" s="56" t="s">
        <v>106</v>
      </c>
      <c r="C14" s="57" t="s">
        <v>107</v>
      </c>
      <c r="D14" s="77">
        <v>916678877</v>
      </c>
      <c r="E14" s="78">
        <v>114399571</v>
      </c>
      <c r="F14" s="79">
        <f t="shared" si="0"/>
        <v>1031078448</v>
      </c>
      <c r="G14" s="77">
        <v>916678877</v>
      </c>
      <c r="H14" s="78">
        <v>114399571</v>
      </c>
      <c r="I14" s="79">
        <f t="shared" si="1"/>
        <v>1031078448</v>
      </c>
      <c r="J14" s="77">
        <v>282621397</v>
      </c>
      <c r="K14" s="78">
        <v>12940413</v>
      </c>
      <c r="L14" s="78">
        <f t="shared" si="2"/>
        <v>295561810</v>
      </c>
      <c r="M14" s="95">
        <f t="shared" si="3"/>
        <v>0.28665307724480726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282621397</v>
      </c>
      <c r="AA14" s="78">
        <v>12940413</v>
      </c>
      <c r="AB14" s="78">
        <f t="shared" si="10"/>
        <v>295561810</v>
      </c>
      <c r="AC14" s="95">
        <f t="shared" si="11"/>
        <v>0.28665307724480726</v>
      </c>
      <c r="AD14" s="77">
        <v>209869887</v>
      </c>
      <c r="AE14" s="78">
        <v>4750328</v>
      </c>
      <c r="AF14" s="78">
        <f t="shared" si="12"/>
        <v>214620215</v>
      </c>
      <c r="AG14" s="78">
        <v>924439858</v>
      </c>
      <c r="AH14" s="78">
        <v>895979590</v>
      </c>
      <c r="AI14" s="79">
        <v>214620215</v>
      </c>
      <c r="AJ14" s="114">
        <f t="shared" si="13"/>
        <v>0.23216244209150055</v>
      </c>
      <c r="AK14" s="115">
        <f t="shared" si="14"/>
        <v>0.37713872852098307</v>
      </c>
    </row>
    <row r="15" spans="1:37" ht="13" x14ac:dyDescent="0.3">
      <c r="A15" s="55" t="s">
        <v>101</v>
      </c>
      <c r="B15" s="56" t="s">
        <v>108</v>
      </c>
      <c r="C15" s="57" t="s">
        <v>109</v>
      </c>
      <c r="D15" s="77">
        <v>720093099</v>
      </c>
      <c r="E15" s="78">
        <v>158518240</v>
      </c>
      <c r="F15" s="79">
        <f t="shared" si="0"/>
        <v>878611339</v>
      </c>
      <c r="G15" s="77">
        <v>720093099</v>
      </c>
      <c r="H15" s="78">
        <v>158518240</v>
      </c>
      <c r="I15" s="79">
        <f t="shared" si="1"/>
        <v>878611339</v>
      </c>
      <c r="J15" s="77">
        <v>195760096</v>
      </c>
      <c r="K15" s="78">
        <v>49279733</v>
      </c>
      <c r="L15" s="78">
        <f t="shared" si="2"/>
        <v>245039829</v>
      </c>
      <c r="M15" s="95">
        <f t="shared" si="3"/>
        <v>0.27889445323901063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195760096</v>
      </c>
      <c r="AA15" s="78">
        <v>49279733</v>
      </c>
      <c r="AB15" s="78">
        <f t="shared" si="10"/>
        <v>245039829</v>
      </c>
      <c r="AC15" s="95">
        <f t="shared" si="11"/>
        <v>0.27889445323901063</v>
      </c>
      <c r="AD15" s="77">
        <v>194526032</v>
      </c>
      <c r="AE15" s="78">
        <v>44463456</v>
      </c>
      <c r="AF15" s="78">
        <f t="shared" si="12"/>
        <v>238989488</v>
      </c>
      <c r="AG15" s="78">
        <v>819173992</v>
      </c>
      <c r="AH15" s="78">
        <v>944972915</v>
      </c>
      <c r="AI15" s="79">
        <v>238989488</v>
      </c>
      <c r="AJ15" s="114">
        <f t="shared" si="13"/>
        <v>0.29174447716108642</v>
      </c>
      <c r="AK15" s="115">
        <f t="shared" si="14"/>
        <v>2.5316347805222295E-2</v>
      </c>
    </row>
    <row r="16" spans="1:37" ht="13" x14ac:dyDescent="0.3">
      <c r="A16" s="55" t="s">
        <v>101</v>
      </c>
      <c r="B16" s="56" t="s">
        <v>110</v>
      </c>
      <c r="C16" s="57" t="s">
        <v>111</v>
      </c>
      <c r="D16" s="77">
        <v>284208361</v>
      </c>
      <c r="E16" s="78">
        <v>48093077</v>
      </c>
      <c r="F16" s="79">
        <f t="shared" si="0"/>
        <v>332301438</v>
      </c>
      <c r="G16" s="77">
        <v>284208361</v>
      </c>
      <c r="H16" s="78">
        <v>48093077</v>
      </c>
      <c r="I16" s="79">
        <f t="shared" si="1"/>
        <v>332301438</v>
      </c>
      <c r="J16" s="77">
        <v>105467647</v>
      </c>
      <c r="K16" s="78">
        <v>46512017</v>
      </c>
      <c r="L16" s="78">
        <f t="shared" si="2"/>
        <v>151979664</v>
      </c>
      <c r="M16" s="95">
        <f t="shared" si="3"/>
        <v>0.45735481890993201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105467647</v>
      </c>
      <c r="AA16" s="78">
        <v>46512017</v>
      </c>
      <c r="AB16" s="78">
        <f t="shared" si="10"/>
        <v>151979664</v>
      </c>
      <c r="AC16" s="95">
        <f t="shared" si="11"/>
        <v>0.45735481890993201</v>
      </c>
      <c r="AD16" s="77">
        <v>97244196</v>
      </c>
      <c r="AE16" s="78">
        <v>63356972</v>
      </c>
      <c r="AF16" s="78">
        <f t="shared" si="12"/>
        <v>160601168</v>
      </c>
      <c r="AG16" s="78">
        <v>337151125</v>
      </c>
      <c r="AH16" s="78">
        <v>345427976</v>
      </c>
      <c r="AI16" s="79">
        <v>160601168</v>
      </c>
      <c r="AJ16" s="114">
        <f t="shared" si="13"/>
        <v>0.47634771498982836</v>
      </c>
      <c r="AK16" s="115">
        <f t="shared" si="14"/>
        <v>-5.3682697998809092E-2</v>
      </c>
    </row>
    <row r="17" spans="1:37" ht="13" x14ac:dyDescent="0.3">
      <c r="A17" s="55" t="s">
        <v>101</v>
      </c>
      <c r="B17" s="56" t="s">
        <v>112</v>
      </c>
      <c r="C17" s="57" t="s">
        <v>113</v>
      </c>
      <c r="D17" s="77">
        <v>1468686408</v>
      </c>
      <c r="E17" s="78">
        <v>265462280</v>
      </c>
      <c r="F17" s="79">
        <f t="shared" si="0"/>
        <v>1734148688</v>
      </c>
      <c r="G17" s="77">
        <v>1468686408</v>
      </c>
      <c r="H17" s="78">
        <v>293296300</v>
      </c>
      <c r="I17" s="79">
        <f t="shared" si="1"/>
        <v>1761982708</v>
      </c>
      <c r="J17" s="77">
        <v>415123599</v>
      </c>
      <c r="K17" s="78">
        <v>12933049</v>
      </c>
      <c r="L17" s="78">
        <f t="shared" si="2"/>
        <v>428056648</v>
      </c>
      <c r="M17" s="95">
        <f t="shared" si="3"/>
        <v>0.24683964585163645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415123599</v>
      </c>
      <c r="AA17" s="78">
        <v>12933049</v>
      </c>
      <c r="AB17" s="78">
        <f t="shared" si="10"/>
        <v>428056648</v>
      </c>
      <c r="AC17" s="95">
        <f t="shared" si="11"/>
        <v>0.24683964585163645</v>
      </c>
      <c r="AD17" s="77">
        <v>398132178</v>
      </c>
      <c r="AE17" s="78">
        <v>12684078</v>
      </c>
      <c r="AF17" s="78">
        <f t="shared" si="12"/>
        <v>410816256</v>
      </c>
      <c r="AG17" s="78">
        <v>1542982428</v>
      </c>
      <c r="AH17" s="78">
        <v>1621839890</v>
      </c>
      <c r="AI17" s="79">
        <v>410816256</v>
      </c>
      <c r="AJ17" s="114">
        <f t="shared" si="13"/>
        <v>0.26624817531622597</v>
      </c>
      <c r="AK17" s="115">
        <f t="shared" si="14"/>
        <v>4.1966187433439828E-2</v>
      </c>
    </row>
    <row r="18" spans="1:37" ht="13" x14ac:dyDescent="0.3">
      <c r="A18" s="55" t="s">
        <v>101</v>
      </c>
      <c r="B18" s="56" t="s">
        <v>114</v>
      </c>
      <c r="C18" s="57" t="s">
        <v>115</v>
      </c>
      <c r="D18" s="77">
        <v>254040793</v>
      </c>
      <c r="E18" s="78">
        <v>50608547</v>
      </c>
      <c r="F18" s="79">
        <f t="shared" si="0"/>
        <v>304649340</v>
      </c>
      <c r="G18" s="77">
        <v>254040793</v>
      </c>
      <c r="H18" s="78">
        <v>50608547</v>
      </c>
      <c r="I18" s="79">
        <f t="shared" si="1"/>
        <v>304649340</v>
      </c>
      <c r="J18" s="77">
        <v>96414082</v>
      </c>
      <c r="K18" s="78">
        <v>13478179</v>
      </c>
      <c r="L18" s="78">
        <f t="shared" si="2"/>
        <v>109892261</v>
      </c>
      <c r="M18" s="95">
        <f t="shared" si="3"/>
        <v>0.360717213436274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96414082</v>
      </c>
      <c r="AA18" s="78">
        <v>13478179</v>
      </c>
      <c r="AB18" s="78">
        <f t="shared" si="10"/>
        <v>109892261</v>
      </c>
      <c r="AC18" s="95">
        <f t="shared" si="11"/>
        <v>0.360717213436274</v>
      </c>
      <c r="AD18" s="77">
        <v>51139938</v>
      </c>
      <c r="AE18" s="78">
        <v>25330129</v>
      </c>
      <c r="AF18" s="78">
        <f t="shared" si="12"/>
        <v>76470067</v>
      </c>
      <c r="AG18" s="78">
        <v>285347175</v>
      </c>
      <c r="AH18" s="78">
        <v>287853790</v>
      </c>
      <c r="AI18" s="79">
        <v>76470067</v>
      </c>
      <c r="AJ18" s="114">
        <f t="shared" si="13"/>
        <v>0.26798957094984382</v>
      </c>
      <c r="AK18" s="115">
        <f t="shared" si="14"/>
        <v>0.43706243908482523</v>
      </c>
    </row>
    <row r="19" spans="1:37" ht="13" x14ac:dyDescent="0.3">
      <c r="A19" s="55" t="s">
        <v>116</v>
      </c>
      <c r="B19" s="56" t="s">
        <v>117</v>
      </c>
      <c r="C19" s="57" t="s">
        <v>118</v>
      </c>
      <c r="D19" s="77">
        <v>385125458</v>
      </c>
      <c r="E19" s="78">
        <v>6849100</v>
      </c>
      <c r="F19" s="79">
        <f t="shared" si="0"/>
        <v>391974558</v>
      </c>
      <c r="G19" s="77">
        <v>470013558</v>
      </c>
      <c r="H19" s="78">
        <v>10019100</v>
      </c>
      <c r="I19" s="79">
        <f t="shared" si="1"/>
        <v>480032658</v>
      </c>
      <c r="J19" s="77">
        <v>90218627</v>
      </c>
      <c r="K19" s="78">
        <v>2729602</v>
      </c>
      <c r="L19" s="78">
        <f t="shared" si="2"/>
        <v>92948229</v>
      </c>
      <c r="M19" s="95">
        <f t="shared" si="3"/>
        <v>0.2371282194289763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90218627</v>
      </c>
      <c r="AA19" s="78">
        <v>2729602</v>
      </c>
      <c r="AB19" s="78">
        <f t="shared" si="10"/>
        <v>92948229</v>
      </c>
      <c r="AC19" s="95">
        <f t="shared" si="11"/>
        <v>0.2371282194289763</v>
      </c>
      <c r="AD19" s="77">
        <v>89692189</v>
      </c>
      <c r="AE19" s="78">
        <v>1492085</v>
      </c>
      <c r="AF19" s="78">
        <f t="shared" si="12"/>
        <v>91184274</v>
      </c>
      <c r="AG19" s="78">
        <v>258365178</v>
      </c>
      <c r="AH19" s="78">
        <v>425447428</v>
      </c>
      <c r="AI19" s="79">
        <v>91184274</v>
      </c>
      <c r="AJ19" s="114">
        <f t="shared" si="13"/>
        <v>0.35292787792014296</v>
      </c>
      <c r="AK19" s="115">
        <f t="shared" si="14"/>
        <v>1.9344947572867754E-2</v>
      </c>
    </row>
    <row r="20" spans="1:37" ht="14" x14ac:dyDescent="0.3">
      <c r="A20" s="58" t="s">
        <v>0</v>
      </c>
      <c r="B20" s="59" t="s">
        <v>119</v>
      </c>
      <c r="C20" s="60" t="s">
        <v>0</v>
      </c>
      <c r="D20" s="80">
        <f>SUM(D12:D19)</f>
        <v>5003796555</v>
      </c>
      <c r="E20" s="81">
        <f>SUM(E12:E19)</f>
        <v>815589804</v>
      </c>
      <c r="F20" s="82">
        <f t="shared" si="0"/>
        <v>5819386359</v>
      </c>
      <c r="G20" s="80">
        <f>SUM(G12:G19)</f>
        <v>5088144496</v>
      </c>
      <c r="H20" s="81">
        <f>SUM(H12:H19)</f>
        <v>849440353</v>
      </c>
      <c r="I20" s="82">
        <f t="shared" si="1"/>
        <v>5937584849</v>
      </c>
      <c r="J20" s="80">
        <f>SUM(J12:J19)</f>
        <v>1497692755</v>
      </c>
      <c r="K20" s="81">
        <f>SUM(K12:K19)</f>
        <v>188089717</v>
      </c>
      <c r="L20" s="81">
        <f t="shared" si="2"/>
        <v>1685782472</v>
      </c>
      <c r="M20" s="96">
        <f t="shared" si="3"/>
        <v>0.28968388898819974</v>
      </c>
      <c r="N20" s="80">
        <f>SUM(N12:N19)</f>
        <v>0</v>
      </c>
      <c r="O20" s="81">
        <f>SUM(O12:O19)</f>
        <v>0</v>
      </c>
      <c r="P20" s="81">
        <f t="shared" si="4"/>
        <v>0</v>
      </c>
      <c r="Q20" s="96">
        <f t="shared" si="5"/>
        <v>0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v>1497692755</v>
      </c>
      <c r="AA20" s="81">
        <v>188089717</v>
      </c>
      <c r="AB20" s="81">
        <f t="shared" si="10"/>
        <v>1685782472</v>
      </c>
      <c r="AC20" s="96">
        <f t="shared" si="11"/>
        <v>0.28968388898819974</v>
      </c>
      <c r="AD20" s="80">
        <f>SUM(AD12:AD19)</f>
        <v>1348191593</v>
      </c>
      <c r="AE20" s="81">
        <f>SUM(AE12:AE19)</f>
        <v>163893364</v>
      </c>
      <c r="AF20" s="81">
        <f t="shared" si="12"/>
        <v>1512084957</v>
      </c>
      <c r="AG20" s="81">
        <f>SUM(AG12:AG19)</f>
        <v>5205558338</v>
      </c>
      <c r="AH20" s="81">
        <f>SUM(AH12:AH19)</f>
        <v>5549183876</v>
      </c>
      <c r="AI20" s="82">
        <f>SUM(AI12:AI19)</f>
        <v>1512084957</v>
      </c>
      <c r="AJ20" s="116">
        <f t="shared" si="13"/>
        <v>0.29047507660454924</v>
      </c>
      <c r="AK20" s="117">
        <f t="shared" si="14"/>
        <v>0.11487285432996996</v>
      </c>
    </row>
    <row r="21" spans="1:37" ht="13" x14ac:dyDescent="0.3">
      <c r="A21" s="55" t="s">
        <v>101</v>
      </c>
      <c r="B21" s="56" t="s">
        <v>120</v>
      </c>
      <c r="C21" s="57" t="s">
        <v>121</v>
      </c>
      <c r="D21" s="77">
        <v>452172224</v>
      </c>
      <c r="E21" s="78">
        <v>127591613</v>
      </c>
      <c r="F21" s="79">
        <f t="shared" si="0"/>
        <v>579763837</v>
      </c>
      <c r="G21" s="77">
        <v>452172224</v>
      </c>
      <c r="H21" s="78">
        <v>127591613</v>
      </c>
      <c r="I21" s="79">
        <f t="shared" si="1"/>
        <v>579763837</v>
      </c>
      <c r="J21" s="77">
        <v>178645402</v>
      </c>
      <c r="K21" s="78">
        <v>32006899</v>
      </c>
      <c r="L21" s="78">
        <f t="shared" si="2"/>
        <v>210652301</v>
      </c>
      <c r="M21" s="95">
        <f t="shared" si="3"/>
        <v>0.3633415669559949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178645402</v>
      </c>
      <c r="AA21" s="78">
        <v>32006899</v>
      </c>
      <c r="AB21" s="78">
        <f t="shared" si="10"/>
        <v>210652301</v>
      </c>
      <c r="AC21" s="95">
        <f t="shared" si="11"/>
        <v>0.3633415669559949</v>
      </c>
      <c r="AD21" s="77">
        <v>163173874</v>
      </c>
      <c r="AE21" s="78">
        <v>20332534</v>
      </c>
      <c r="AF21" s="78">
        <f t="shared" si="12"/>
        <v>183506408</v>
      </c>
      <c r="AG21" s="78">
        <v>551396088</v>
      </c>
      <c r="AH21" s="78">
        <v>594356210</v>
      </c>
      <c r="AI21" s="79">
        <v>183506408</v>
      </c>
      <c r="AJ21" s="114">
        <f t="shared" si="13"/>
        <v>0.33280324614852907</v>
      </c>
      <c r="AK21" s="115">
        <f t="shared" si="14"/>
        <v>0.14792885597760708</v>
      </c>
    </row>
    <row r="22" spans="1:37" ht="13" x14ac:dyDescent="0.3">
      <c r="A22" s="55" t="s">
        <v>101</v>
      </c>
      <c r="B22" s="56" t="s">
        <v>122</v>
      </c>
      <c r="C22" s="57" t="s">
        <v>123</v>
      </c>
      <c r="D22" s="77">
        <v>577547858</v>
      </c>
      <c r="E22" s="78">
        <v>252618890</v>
      </c>
      <c r="F22" s="79">
        <f t="shared" si="0"/>
        <v>830166748</v>
      </c>
      <c r="G22" s="77">
        <v>581148727</v>
      </c>
      <c r="H22" s="78">
        <v>267434282</v>
      </c>
      <c r="I22" s="79">
        <f t="shared" si="1"/>
        <v>848583009</v>
      </c>
      <c r="J22" s="77">
        <v>222971277</v>
      </c>
      <c r="K22" s="78">
        <v>49768896</v>
      </c>
      <c r="L22" s="78">
        <f t="shared" si="2"/>
        <v>272740173</v>
      </c>
      <c r="M22" s="95">
        <f t="shared" si="3"/>
        <v>0.3285366146705746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222971277</v>
      </c>
      <c r="AA22" s="78">
        <v>49768896</v>
      </c>
      <c r="AB22" s="78">
        <f t="shared" si="10"/>
        <v>272740173</v>
      </c>
      <c r="AC22" s="95">
        <f t="shared" si="11"/>
        <v>0.3285366146705746</v>
      </c>
      <c r="AD22" s="77">
        <v>216540622</v>
      </c>
      <c r="AE22" s="78">
        <v>77215090</v>
      </c>
      <c r="AF22" s="78">
        <f t="shared" si="12"/>
        <v>293755712</v>
      </c>
      <c r="AG22" s="78">
        <v>790320330</v>
      </c>
      <c r="AH22" s="78">
        <v>779788836</v>
      </c>
      <c r="AI22" s="79">
        <v>293755712</v>
      </c>
      <c r="AJ22" s="114">
        <f t="shared" si="13"/>
        <v>0.37169195938563293</v>
      </c>
      <c r="AK22" s="115">
        <f t="shared" si="14"/>
        <v>-7.1540869305717569E-2</v>
      </c>
    </row>
    <row r="23" spans="1:37" ht="13" x14ac:dyDescent="0.3">
      <c r="A23" s="55" t="s">
        <v>101</v>
      </c>
      <c r="B23" s="56" t="s">
        <v>124</v>
      </c>
      <c r="C23" s="57" t="s">
        <v>125</v>
      </c>
      <c r="D23" s="77">
        <v>152329864</v>
      </c>
      <c r="E23" s="78">
        <v>45276875</v>
      </c>
      <c r="F23" s="79">
        <f t="shared" si="0"/>
        <v>197606739</v>
      </c>
      <c r="G23" s="77">
        <v>152329866</v>
      </c>
      <c r="H23" s="78">
        <v>46788690</v>
      </c>
      <c r="I23" s="79">
        <f t="shared" si="1"/>
        <v>199118556</v>
      </c>
      <c r="J23" s="77">
        <v>44111826</v>
      </c>
      <c r="K23" s="78">
        <v>14222336</v>
      </c>
      <c r="L23" s="78">
        <f t="shared" si="2"/>
        <v>58334162</v>
      </c>
      <c r="M23" s="95">
        <f t="shared" si="3"/>
        <v>0.29520330275780726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44111826</v>
      </c>
      <c r="AA23" s="78">
        <v>14222336</v>
      </c>
      <c r="AB23" s="78">
        <f t="shared" si="10"/>
        <v>58334162</v>
      </c>
      <c r="AC23" s="95">
        <f t="shared" si="11"/>
        <v>0.29520330275780726</v>
      </c>
      <c r="AD23" s="77">
        <v>39858060</v>
      </c>
      <c r="AE23" s="78">
        <v>12304521</v>
      </c>
      <c r="AF23" s="78">
        <f t="shared" si="12"/>
        <v>52162581</v>
      </c>
      <c r="AG23" s="78">
        <v>202632710</v>
      </c>
      <c r="AH23" s="78">
        <v>224516801</v>
      </c>
      <c r="AI23" s="79">
        <v>52162581</v>
      </c>
      <c r="AJ23" s="114">
        <f t="shared" si="13"/>
        <v>0.25742428752001589</v>
      </c>
      <c r="AK23" s="115">
        <f t="shared" si="14"/>
        <v>0.11831433341076436</v>
      </c>
    </row>
    <row r="24" spans="1:37" ht="13" x14ac:dyDescent="0.3">
      <c r="A24" s="55" t="s">
        <v>101</v>
      </c>
      <c r="B24" s="56" t="s">
        <v>126</v>
      </c>
      <c r="C24" s="57" t="s">
        <v>127</v>
      </c>
      <c r="D24" s="77">
        <v>322007776</v>
      </c>
      <c r="E24" s="78">
        <v>92121850</v>
      </c>
      <c r="F24" s="79">
        <f t="shared" si="0"/>
        <v>414129626</v>
      </c>
      <c r="G24" s="77">
        <v>322007776</v>
      </c>
      <c r="H24" s="78">
        <v>92121850</v>
      </c>
      <c r="I24" s="79">
        <f t="shared" si="1"/>
        <v>414129626</v>
      </c>
      <c r="J24" s="77">
        <v>87700936</v>
      </c>
      <c r="K24" s="78">
        <v>11137854</v>
      </c>
      <c r="L24" s="78">
        <f t="shared" si="2"/>
        <v>98838790</v>
      </c>
      <c r="M24" s="95">
        <f t="shared" si="3"/>
        <v>0.23866631072658395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87700936</v>
      </c>
      <c r="AA24" s="78">
        <v>11137854</v>
      </c>
      <c r="AB24" s="78">
        <f t="shared" si="10"/>
        <v>98838790</v>
      </c>
      <c r="AC24" s="95">
        <f t="shared" si="11"/>
        <v>0.23866631072658395</v>
      </c>
      <c r="AD24" s="77">
        <v>93334112</v>
      </c>
      <c r="AE24" s="78">
        <v>-736936381</v>
      </c>
      <c r="AF24" s="78">
        <f t="shared" si="12"/>
        <v>-643602269</v>
      </c>
      <c r="AG24" s="78">
        <v>328320237</v>
      </c>
      <c r="AH24" s="78">
        <v>420047051</v>
      </c>
      <c r="AI24" s="79">
        <v>-643602269</v>
      </c>
      <c r="AJ24" s="114">
        <f t="shared" si="13"/>
        <v>-1.9602881469654885</v>
      </c>
      <c r="AK24" s="115">
        <f t="shared" si="14"/>
        <v>-1.1535712267664489</v>
      </c>
    </row>
    <row r="25" spans="1:37" ht="13" x14ac:dyDescent="0.3">
      <c r="A25" s="55" t="s">
        <v>101</v>
      </c>
      <c r="B25" s="56" t="s">
        <v>128</v>
      </c>
      <c r="C25" s="57" t="s">
        <v>129</v>
      </c>
      <c r="D25" s="77">
        <v>213772764</v>
      </c>
      <c r="E25" s="78">
        <v>49637253</v>
      </c>
      <c r="F25" s="79">
        <f t="shared" si="0"/>
        <v>263410017</v>
      </c>
      <c r="G25" s="77">
        <v>213772764</v>
      </c>
      <c r="H25" s="78">
        <v>49637253</v>
      </c>
      <c r="I25" s="79">
        <f t="shared" si="1"/>
        <v>263410017</v>
      </c>
      <c r="J25" s="77">
        <v>72292366</v>
      </c>
      <c r="K25" s="78">
        <v>12703977</v>
      </c>
      <c r="L25" s="78">
        <f t="shared" si="2"/>
        <v>84996343</v>
      </c>
      <c r="M25" s="95">
        <f t="shared" si="3"/>
        <v>0.32267695802927648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72292366</v>
      </c>
      <c r="AA25" s="78">
        <v>12703977</v>
      </c>
      <c r="AB25" s="78">
        <f t="shared" si="10"/>
        <v>84996343</v>
      </c>
      <c r="AC25" s="95">
        <f t="shared" si="11"/>
        <v>0.32267695802927648</v>
      </c>
      <c r="AD25" s="77">
        <v>83683384</v>
      </c>
      <c r="AE25" s="78">
        <v>672607381</v>
      </c>
      <c r="AF25" s="78">
        <f t="shared" si="12"/>
        <v>756290765</v>
      </c>
      <c r="AG25" s="78">
        <v>242004060</v>
      </c>
      <c r="AH25" s="78">
        <v>247078249</v>
      </c>
      <c r="AI25" s="79">
        <v>756290765</v>
      </c>
      <c r="AJ25" s="114">
        <f t="shared" si="13"/>
        <v>3.1251160207808084</v>
      </c>
      <c r="AK25" s="115">
        <f t="shared" si="14"/>
        <v>-0.88761419954665188</v>
      </c>
    </row>
    <row r="26" spans="1:37" ht="13" x14ac:dyDescent="0.3">
      <c r="A26" s="55" t="s">
        <v>101</v>
      </c>
      <c r="B26" s="56" t="s">
        <v>130</v>
      </c>
      <c r="C26" s="57" t="s">
        <v>131</v>
      </c>
      <c r="D26" s="77">
        <v>511666647</v>
      </c>
      <c r="E26" s="78">
        <v>72154917</v>
      </c>
      <c r="F26" s="79">
        <f t="shared" si="0"/>
        <v>583821564</v>
      </c>
      <c r="G26" s="77">
        <v>511666647</v>
      </c>
      <c r="H26" s="78">
        <v>72154917</v>
      </c>
      <c r="I26" s="79">
        <f t="shared" si="1"/>
        <v>583821564</v>
      </c>
      <c r="J26" s="77">
        <v>212710705</v>
      </c>
      <c r="K26" s="78">
        <v>28821196</v>
      </c>
      <c r="L26" s="78">
        <f t="shared" si="2"/>
        <v>241531901</v>
      </c>
      <c r="M26" s="95">
        <f t="shared" si="3"/>
        <v>0.41370842718649564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212710705</v>
      </c>
      <c r="AA26" s="78">
        <v>28821196</v>
      </c>
      <c r="AB26" s="78">
        <f t="shared" si="10"/>
        <v>241531901</v>
      </c>
      <c r="AC26" s="95">
        <f t="shared" si="11"/>
        <v>0.41370842718649564</v>
      </c>
      <c r="AD26" s="77">
        <v>226181285</v>
      </c>
      <c r="AE26" s="78">
        <v>14289981</v>
      </c>
      <c r="AF26" s="78">
        <f t="shared" si="12"/>
        <v>240471266</v>
      </c>
      <c r="AG26" s="78">
        <v>637978342</v>
      </c>
      <c r="AH26" s="78">
        <v>674849619</v>
      </c>
      <c r="AI26" s="79">
        <v>240471266</v>
      </c>
      <c r="AJ26" s="114">
        <f t="shared" si="13"/>
        <v>0.37692700546251456</v>
      </c>
      <c r="AK26" s="115">
        <f t="shared" si="14"/>
        <v>4.4106517075517271E-3</v>
      </c>
    </row>
    <row r="27" spans="1:37" ht="13" x14ac:dyDescent="0.3">
      <c r="A27" s="55" t="s">
        <v>116</v>
      </c>
      <c r="B27" s="56" t="s">
        <v>132</v>
      </c>
      <c r="C27" s="57" t="s">
        <v>133</v>
      </c>
      <c r="D27" s="77">
        <v>2007873576</v>
      </c>
      <c r="E27" s="78">
        <v>533155331</v>
      </c>
      <c r="F27" s="79">
        <f t="shared" si="0"/>
        <v>2541028907</v>
      </c>
      <c r="G27" s="77">
        <v>2007873576</v>
      </c>
      <c r="H27" s="78">
        <v>533155331</v>
      </c>
      <c r="I27" s="79">
        <f t="shared" si="1"/>
        <v>2541028907</v>
      </c>
      <c r="J27" s="77">
        <v>755392010</v>
      </c>
      <c r="K27" s="78">
        <v>102503672</v>
      </c>
      <c r="L27" s="78">
        <f t="shared" si="2"/>
        <v>857895682</v>
      </c>
      <c r="M27" s="95">
        <f t="shared" si="3"/>
        <v>0.33761744293293078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755392010</v>
      </c>
      <c r="AA27" s="78">
        <v>102503672</v>
      </c>
      <c r="AB27" s="78">
        <f t="shared" si="10"/>
        <v>857895682</v>
      </c>
      <c r="AC27" s="95">
        <f t="shared" si="11"/>
        <v>0.33761744293293078</v>
      </c>
      <c r="AD27" s="77">
        <v>752325514</v>
      </c>
      <c r="AE27" s="78">
        <v>107248466</v>
      </c>
      <c r="AF27" s="78">
        <f t="shared" si="12"/>
        <v>859573980</v>
      </c>
      <c r="AG27" s="78">
        <v>2502122736</v>
      </c>
      <c r="AH27" s="78">
        <v>2366515775</v>
      </c>
      <c r="AI27" s="79">
        <v>859573980</v>
      </c>
      <c r="AJ27" s="114">
        <f t="shared" si="13"/>
        <v>0.3435378958964066</v>
      </c>
      <c r="AK27" s="115">
        <f t="shared" si="14"/>
        <v>-1.9524765046983195E-3</v>
      </c>
    </row>
    <row r="28" spans="1:37" ht="14" x14ac:dyDescent="0.3">
      <c r="A28" s="58" t="s">
        <v>0</v>
      </c>
      <c r="B28" s="59" t="s">
        <v>134</v>
      </c>
      <c r="C28" s="60" t="s">
        <v>0</v>
      </c>
      <c r="D28" s="80">
        <f>SUM(D21:D27)</f>
        <v>4237370709</v>
      </c>
      <c r="E28" s="81">
        <f>SUM(E21:E27)</f>
        <v>1172556729</v>
      </c>
      <c r="F28" s="82">
        <f t="shared" si="0"/>
        <v>5409927438</v>
      </c>
      <c r="G28" s="80">
        <f>SUM(G21:G27)</f>
        <v>4240971580</v>
      </c>
      <c r="H28" s="81">
        <f>SUM(H21:H27)</f>
        <v>1188883936</v>
      </c>
      <c r="I28" s="82">
        <f t="shared" si="1"/>
        <v>5429855516</v>
      </c>
      <c r="J28" s="80">
        <f>SUM(J21:J27)</f>
        <v>1573824522</v>
      </c>
      <c r="K28" s="81">
        <f>SUM(K21:K27)</f>
        <v>251164830</v>
      </c>
      <c r="L28" s="81">
        <f t="shared" si="2"/>
        <v>1824989352</v>
      </c>
      <c r="M28" s="96">
        <f t="shared" si="3"/>
        <v>0.33734081887698691</v>
      </c>
      <c r="N28" s="80">
        <f>SUM(N21:N27)</f>
        <v>0</v>
      </c>
      <c r="O28" s="81">
        <f>SUM(O21:O27)</f>
        <v>0</v>
      </c>
      <c r="P28" s="81">
        <f t="shared" si="4"/>
        <v>0</v>
      </c>
      <c r="Q28" s="96">
        <f t="shared" si="5"/>
        <v>0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v>1573824522</v>
      </c>
      <c r="AA28" s="81">
        <v>251164830</v>
      </c>
      <c r="AB28" s="81">
        <f t="shared" si="10"/>
        <v>1824989352</v>
      </c>
      <c r="AC28" s="96">
        <f t="shared" si="11"/>
        <v>0.33734081887698691</v>
      </c>
      <c r="AD28" s="80">
        <f>SUM(AD21:AD27)</f>
        <v>1575096851</v>
      </c>
      <c r="AE28" s="81">
        <f>SUM(AE21:AE27)</f>
        <v>167061592</v>
      </c>
      <c r="AF28" s="81">
        <f t="shared" si="12"/>
        <v>1742158443</v>
      </c>
      <c r="AG28" s="81">
        <f>SUM(AG21:AG27)</f>
        <v>5254774503</v>
      </c>
      <c r="AH28" s="81">
        <f>SUM(AH21:AH27)</f>
        <v>5307152541</v>
      </c>
      <c r="AI28" s="82">
        <f>SUM(AI21:AI27)</f>
        <v>1742158443</v>
      </c>
      <c r="AJ28" s="116">
        <f t="shared" si="13"/>
        <v>0.3315381929339471</v>
      </c>
      <c r="AK28" s="117">
        <f t="shared" si="14"/>
        <v>4.7544991865013708E-2</v>
      </c>
    </row>
    <row r="29" spans="1:37" ht="13" x14ac:dyDescent="0.3">
      <c r="A29" s="55" t="s">
        <v>101</v>
      </c>
      <c r="B29" s="56" t="s">
        <v>135</v>
      </c>
      <c r="C29" s="57" t="s">
        <v>136</v>
      </c>
      <c r="D29" s="77">
        <v>503624616</v>
      </c>
      <c r="E29" s="78">
        <v>31734000</v>
      </c>
      <c r="F29" s="79">
        <f t="shared" si="0"/>
        <v>535358616</v>
      </c>
      <c r="G29" s="77">
        <v>503624616</v>
      </c>
      <c r="H29" s="78">
        <v>31734000</v>
      </c>
      <c r="I29" s="79">
        <f t="shared" si="1"/>
        <v>535358616</v>
      </c>
      <c r="J29" s="77">
        <v>145780461</v>
      </c>
      <c r="K29" s="78">
        <v>45731695</v>
      </c>
      <c r="L29" s="78">
        <f t="shared" si="2"/>
        <v>191512156</v>
      </c>
      <c r="M29" s="95">
        <f t="shared" si="3"/>
        <v>0.35772685873799404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145780461</v>
      </c>
      <c r="AA29" s="78">
        <v>45731695</v>
      </c>
      <c r="AB29" s="78">
        <f t="shared" si="10"/>
        <v>191512156</v>
      </c>
      <c r="AC29" s="95">
        <f t="shared" si="11"/>
        <v>0.35772685873799404</v>
      </c>
      <c r="AD29" s="77">
        <v>183887166</v>
      </c>
      <c r="AE29" s="78">
        <v>57924063</v>
      </c>
      <c r="AF29" s="78">
        <f t="shared" si="12"/>
        <v>241811229</v>
      </c>
      <c r="AG29" s="78">
        <v>475333709</v>
      </c>
      <c r="AH29" s="78">
        <v>496330111</v>
      </c>
      <c r="AI29" s="79">
        <v>241811229</v>
      </c>
      <c r="AJ29" s="114">
        <f t="shared" si="13"/>
        <v>0.50871887354405998</v>
      </c>
      <c r="AK29" s="115">
        <f t="shared" si="14"/>
        <v>-0.20800966608544058</v>
      </c>
    </row>
    <row r="30" spans="1:37" ht="13" x14ac:dyDescent="0.3">
      <c r="A30" s="55" t="s">
        <v>101</v>
      </c>
      <c r="B30" s="56" t="s">
        <v>137</v>
      </c>
      <c r="C30" s="57" t="s">
        <v>138</v>
      </c>
      <c r="D30" s="77">
        <v>287545714</v>
      </c>
      <c r="E30" s="78">
        <v>130438309</v>
      </c>
      <c r="F30" s="79">
        <f t="shared" si="0"/>
        <v>417984023</v>
      </c>
      <c r="G30" s="77">
        <v>287545714</v>
      </c>
      <c r="H30" s="78">
        <v>130438309</v>
      </c>
      <c r="I30" s="79">
        <f t="shared" si="1"/>
        <v>417984023</v>
      </c>
      <c r="J30" s="77">
        <v>92540431</v>
      </c>
      <c r="K30" s="78">
        <v>12080746</v>
      </c>
      <c r="L30" s="78">
        <f t="shared" si="2"/>
        <v>104621177</v>
      </c>
      <c r="M30" s="95">
        <f t="shared" si="3"/>
        <v>0.25029946419746285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92540431</v>
      </c>
      <c r="AA30" s="78">
        <v>12080746</v>
      </c>
      <c r="AB30" s="78">
        <f t="shared" si="10"/>
        <v>104621177</v>
      </c>
      <c r="AC30" s="95">
        <f t="shared" si="11"/>
        <v>0.25029946419746285</v>
      </c>
      <c r="AD30" s="77">
        <v>94976544</v>
      </c>
      <c r="AE30" s="78">
        <v>-7709232</v>
      </c>
      <c r="AF30" s="78">
        <f t="shared" si="12"/>
        <v>87267312</v>
      </c>
      <c r="AG30" s="78">
        <v>360451357</v>
      </c>
      <c r="AH30" s="78">
        <v>377947506</v>
      </c>
      <c r="AI30" s="79">
        <v>87267312</v>
      </c>
      <c r="AJ30" s="114">
        <f t="shared" si="13"/>
        <v>0.24210565532702377</v>
      </c>
      <c r="AK30" s="115">
        <f t="shared" si="14"/>
        <v>0.1988587089745586</v>
      </c>
    </row>
    <row r="31" spans="1:37" ht="13" x14ac:dyDescent="0.3">
      <c r="A31" s="55" t="s">
        <v>101</v>
      </c>
      <c r="B31" s="56" t="s">
        <v>139</v>
      </c>
      <c r="C31" s="57" t="s">
        <v>140</v>
      </c>
      <c r="D31" s="77">
        <v>247172015</v>
      </c>
      <c r="E31" s="78">
        <v>174617371</v>
      </c>
      <c r="F31" s="79">
        <f t="shared" si="0"/>
        <v>421789386</v>
      </c>
      <c r="G31" s="77">
        <v>247172015</v>
      </c>
      <c r="H31" s="78">
        <v>174617371</v>
      </c>
      <c r="I31" s="79">
        <f t="shared" si="1"/>
        <v>421789386</v>
      </c>
      <c r="J31" s="77">
        <v>99463735</v>
      </c>
      <c r="K31" s="78">
        <v>18871974</v>
      </c>
      <c r="L31" s="78">
        <f t="shared" si="2"/>
        <v>118335709</v>
      </c>
      <c r="M31" s="95">
        <f t="shared" si="3"/>
        <v>0.28055639361204787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99463735</v>
      </c>
      <c r="AA31" s="78">
        <v>18871974</v>
      </c>
      <c r="AB31" s="78">
        <f t="shared" si="10"/>
        <v>118335709</v>
      </c>
      <c r="AC31" s="95">
        <f t="shared" si="11"/>
        <v>0.28055639361204787</v>
      </c>
      <c r="AD31" s="77">
        <v>95445290</v>
      </c>
      <c r="AE31" s="78">
        <v>46811968</v>
      </c>
      <c r="AF31" s="78">
        <f t="shared" si="12"/>
        <v>142257258</v>
      </c>
      <c r="AG31" s="78">
        <v>342156007</v>
      </c>
      <c r="AH31" s="78">
        <v>430184307</v>
      </c>
      <c r="AI31" s="79">
        <v>142257258</v>
      </c>
      <c r="AJ31" s="114">
        <f t="shared" si="13"/>
        <v>0.41576723801315579</v>
      </c>
      <c r="AK31" s="115">
        <f t="shared" si="14"/>
        <v>-0.16815696672573288</v>
      </c>
    </row>
    <row r="32" spans="1:37" ht="13" x14ac:dyDescent="0.3">
      <c r="A32" s="55" t="s">
        <v>101</v>
      </c>
      <c r="B32" s="56" t="s">
        <v>141</v>
      </c>
      <c r="C32" s="57" t="s">
        <v>142</v>
      </c>
      <c r="D32" s="77">
        <v>253534232</v>
      </c>
      <c r="E32" s="78">
        <v>126403376</v>
      </c>
      <c r="F32" s="79">
        <f t="shared" si="0"/>
        <v>379937608</v>
      </c>
      <c r="G32" s="77">
        <v>253534232</v>
      </c>
      <c r="H32" s="78">
        <v>126403376</v>
      </c>
      <c r="I32" s="79">
        <f t="shared" si="1"/>
        <v>379937608</v>
      </c>
      <c r="J32" s="77">
        <v>94231040</v>
      </c>
      <c r="K32" s="78">
        <v>41930700</v>
      </c>
      <c r="L32" s="78">
        <f t="shared" si="2"/>
        <v>136161740</v>
      </c>
      <c r="M32" s="95">
        <f t="shared" si="3"/>
        <v>0.35837921051500643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94231040</v>
      </c>
      <c r="AA32" s="78">
        <v>41930700</v>
      </c>
      <c r="AB32" s="78">
        <f t="shared" si="10"/>
        <v>136161740</v>
      </c>
      <c r="AC32" s="95">
        <f t="shared" si="11"/>
        <v>0.35837921051500643</v>
      </c>
      <c r="AD32" s="77">
        <v>112553380</v>
      </c>
      <c r="AE32" s="78">
        <v>-64739117</v>
      </c>
      <c r="AF32" s="78">
        <f t="shared" si="12"/>
        <v>47814263</v>
      </c>
      <c r="AG32" s="78">
        <v>435137563</v>
      </c>
      <c r="AH32" s="78">
        <v>438428812</v>
      </c>
      <c r="AI32" s="79">
        <v>47814263</v>
      </c>
      <c r="AJ32" s="114">
        <f t="shared" si="13"/>
        <v>0.10988309690009455</v>
      </c>
      <c r="AK32" s="115">
        <f t="shared" si="14"/>
        <v>1.8477222371910238</v>
      </c>
    </row>
    <row r="33" spans="1:37" ht="13" x14ac:dyDescent="0.3">
      <c r="A33" s="55" t="s">
        <v>101</v>
      </c>
      <c r="B33" s="56" t="s">
        <v>143</v>
      </c>
      <c r="C33" s="57" t="s">
        <v>144</v>
      </c>
      <c r="D33" s="77">
        <v>166453265</v>
      </c>
      <c r="E33" s="78">
        <v>75544148</v>
      </c>
      <c r="F33" s="79">
        <f t="shared" si="0"/>
        <v>241997413</v>
      </c>
      <c r="G33" s="77">
        <v>166453265</v>
      </c>
      <c r="H33" s="78">
        <v>75544148</v>
      </c>
      <c r="I33" s="79">
        <f t="shared" si="1"/>
        <v>241997413</v>
      </c>
      <c r="J33" s="77">
        <v>103552831</v>
      </c>
      <c r="K33" s="78">
        <v>97715920</v>
      </c>
      <c r="L33" s="78">
        <f t="shared" si="2"/>
        <v>201268751</v>
      </c>
      <c r="M33" s="95">
        <f t="shared" si="3"/>
        <v>0.83169794463877178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103552831</v>
      </c>
      <c r="AA33" s="78">
        <v>97715920</v>
      </c>
      <c r="AB33" s="78">
        <f t="shared" si="10"/>
        <v>201268751</v>
      </c>
      <c r="AC33" s="95">
        <f t="shared" si="11"/>
        <v>0.83169794463877178</v>
      </c>
      <c r="AD33" s="77">
        <v>57941687</v>
      </c>
      <c r="AE33" s="78">
        <v>9018271</v>
      </c>
      <c r="AF33" s="78">
        <f t="shared" si="12"/>
        <v>66959958</v>
      </c>
      <c r="AG33" s="78">
        <v>222726914</v>
      </c>
      <c r="AH33" s="78">
        <v>278159398</v>
      </c>
      <c r="AI33" s="79">
        <v>66959958</v>
      </c>
      <c r="AJ33" s="114">
        <f t="shared" si="13"/>
        <v>0.30063703033213129</v>
      </c>
      <c r="AK33" s="115">
        <f t="shared" si="14"/>
        <v>2.0058076051959293</v>
      </c>
    </row>
    <row r="34" spans="1:37" ht="13" x14ac:dyDescent="0.3">
      <c r="A34" s="55" t="s">
        <v>101</v>
      </c>
      <c r="B34" s="56" t="s">
        <v>145</v>
      </c>
      <c r="C34" s="57" t="s">
        <v>146</v>
      </c>
      <c r="D34" s="77">
        <v>1094782574</v>
      </c>
      <c r="E34" s="78">
        <v>126040260</v>
      </c>
      <c r="F34" s="79">
        <f t="shared" si="0"/>
        <v>1220822834</v>
      </c>
      <c r="G34" s="77">
        <v>1094782574</v>
      </c>
      <c r="H34" s="78">
        <v>126040260</v>
      </c>
      <c r="I34" s="79">
        <f t="shared" si="1"/>
        <v>1220822834</v>
      </c>
      <c r="J34" s="77">
        <v>588427488</v>
      </c>
      <c r="K34" s="78">
        <v>21653789</v>
      </c>
      <c r="L34" s="78">
        <f t="shared" si="2"/>
        <v>610081277</v>
      </c>
      <c r="M34" s="95">
        <f t="shared" si="3"/>
        <v>0.49972957583131183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588427488</v>
      </c>
      <c r="AA34" s="78">
        <v>21653789</v>
      </c>
      <c r="AB34" s="78">
        <f t="shared" si="10"/>
        <v>610081277</v>
      </c>
      <c r="AC34" s="95">
        <f t="shared" si="11"/>
        <v>0.49972957583131183</v>
      </c>
      <c r="AD34" s="77">
        <v>426176830</v>
      </c>
      <c r="AE34" s="78">
        <v>17055406</v>
      </c>
      <c r="AF34" s="78">
        <f t="shared" si="12"/>
        <v>443232236</v>
      </c>
      <c r="AG34" s="78">
        <v>1275484760</v>
      </c>
      <c r="AH34" s="78">
        <v>1348290713</v>
      </c>
      <c r="AI34" s="79">
        <v>443232236</v>
      </c>
      <c r="AJ34" s="114">
        <f t="shared" si="13"/>
        <v>0.34750100502964848</v>
      </c>
      <c r="AK34" s="115">
        <f t="shared" si="14"/>
        <v>0.37643706266888044</v>
      </c>
    </row>
    <row r="35" spans="1:37" ht="13" x14ac:dyDescent="0.3">
      <c r="A35" s="55" t="s">
        <v>116</v>
      </c>
      <c r="B35" s="56" t="s">
        <v>147</v>
      </c>
      <c r="C35" s="57" t="s">
        <v>148</v>
      </c>
      <c r="D35" s="77">
        <v>1807055243</v>
      </c>
      <c r="E35" s="78">
        <v>388451198</v>
      </c>
      <c r="F35" s="79">
        <f t="shared" si="0"/>
        <v>2195506441</v>
      </c>
      <c r="G35" s="77">
        <v>1807055243</v>
      </c>
      <c r="H35" s="78">
        <v>388451198</v>
      </c>
      <c r="I35" s="79">
        <f t="shared" si="1"/>
        <v>2195506441</v>
      </c>
      <c r="J35" s="77">
        <v>514158349</v>
      </c>
      <c r="K35" s="78">
        <v>100695896</v>
      </c>
      <c r="L35" s="78">
        <f t="shared" si="2"/>
        <v>614854245</v>
      </c>
      <c r="M35" s="95">
        <f t="shared" si="3"/>
        <v>0.28005121438858033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514158349</v>
      </c>
      <c r="AA35" s="78">
        <v>100695896</v>
      </c>
      <c r="AB35" s="78">
        <f t="shared" si="10"/>
        <v>614854245</v>
      </c>
      <c r="AC35" s="95">
        <f t="shared" si="11"/>
        <v>0.28005121438858033</v>
      </c>
      <c r="AD35" s="77">
        <v>467881458</v>
      </c>
      <c r="AE35" s="78">
        <v>149610493</v>
      </c>
      <c r="AF35" s="78">
        <f t="shared" si="12"/>
        <v>617491951</v>
      </c>
      <c r="AG35" s="78">
        <v>2220053969</v>
      </c>
      <c r="AH35" s="78">
        <v>2252796679</v>
      </c>
      <c r="AI35" s="79">
        <v>617491951</v>
      </c>
      <c r="AJ35" s="114">
        <f t="shared" si="13"/>
        <v>0.27814276572661106</v>
      </c>
      <c r="AK35" s="115">
        <f t="shared" si="14"/>
        <v>-4.2716443440734553E-3</v>
      </c>
    </row>
    <row r="36" spans="1:37" ht="14" x14ac:dyDescent="0.3">
      <c r="A36" s="58" t="s">
        <v>0</v>
      </c>
      <c r="B36" s="59" t="s">
        <v>149</v>
      </c>
      <c r="C36" s="60" t="s">
        <v>0</v>
      </c>
      <c r="D36" s="80">
        <f>SUM(D29:D35)</f>
        <v>4360167659</v>
      </c>
      <c r="E36" s="81">
        <f>SUM(E29:E35)</f>
        <v>1053228662</v>
      </c>
      <c r="F36" s="82">
        <f t="shared" si="0"/>
        <v>5413396321</v>
      </c>
      <c r="G36" s="80">
        <f>SUM(G29:G35)</f>
        <v>4360167659</v>
      </c>
      <c r="H36" s="81">
        <f>SUM(H29:H35)</f>
        <v>1053228662</v>
      </c>
      <c r="I36" s="82">
        <f t="shared" si="1"/>
        <v>5413396321</v>
      </c>
      <c r="J36" s="80">
        <f>SUM(J29:J35)</f>
        <v>1638154335</v>
      </c>
      <c r="K36" s="81">
        <f>SUM(K29:K35)</f>
        <v>338680720</v>
      </c>
      <c r="L36" s="81">
        <f t="shared" si="2"/>
        <v>1976835055</v>
      </c>
      <c r="M36" s="96">
        <f t="shared" si="3"/>
        <v>0.36517464042514908</v>
      </c>
      <c r="N36" s="80">
        <f>SUM(N29:N35)</f>
        <v>0</v>
      </c>
      <c r="O36" s="81">
        <f>SUM(O29:O35)</f>
        <v>0</v>
      </c>
      <c r="P36" s="81">
        <f t="shared" si="4"/>
        <v>0</v>
      </c>
      <c r="Q36" s="96">
        <f t="shared" si="5"/>
        <v>0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v>1638154335</v>
      </c>
      <c r="AA36" s="81">
        <v>338680720</v>
      </c>
      <c r="AB36" s="81">
        <f t="shared" si="10"/>
        <v>1976835055</v>
      </c>
      <c r="AC36" s="96">
        <f t="shared" si="11"/>
        <v>0.36517464042514908</v>
      </c>
      <c r="AD36" s="80">
        <f>SUM(AD29:AD35)</f>
        <v>1438862355</v>
      </c>
      <c r="AE36" s="81">
        <f>SUM(AE29:AE35)</f>
        <v>207971852</v>
      </c>
      <c r="AF36" s="81">
        <f t="shared" si="12"/>
        <v>1646834207</v>
      </c>
      <c r="AG36" s="81">
        <f>SUM(AG29:AG35)</f>
        <v>5331344279</v>
      </c>
      <c r="AH36" s="81">
        <f>SUM(AH29:AH35)</f>
        <v>5622137526</v>
      </c>
      <c r="AI36" s="82">
        <f>SUM(AI29:AI35)</f>
        <v>1646834207</v>
      </c>
      <c r="AJ36" s="116">
        <f t="shared" si="13"/>
        <v>0.30889661609114777</v>
      </c>
      <c r="AK36" s="117">
        <f t="shared" si="14"/>
        <v>0.2003849850806505</v>
      </c>
    </row>
    <row r="37" spans="1:37" ht="13" x14ac:dyDescent="0.3">
      <c r="A37" s="55" t="s">
        <v>101</v>
      </c>
      <c r="B37" s="56" t="s">
        <v>150</v>
      </c>
      <c r="C37" s="57" t="s">
        <v>151</v>
      </c>
      <c r="D37" s="77">
        <v>466930807</v>
      </c>
      <c r="E37" s="78">
        <v>60339060</v>
      </c>
      <c r="F37" s="79">
        <f t="shared" si="0"/>
        <v>527269867</v>
      </c>
      <c r="G37" s="77">
        <v>466930807</v>
      </c>
      <c r="H37" s="78">
        <v>60339060</v>
      </c>
      <c r="I37" s="79">
        <f t="shared" si="1"/>
        <v>527269867</v>
      </c>
      <c r="J37" s="77">
        <v>115293305</v>
      </c>
      <c r="K37" s="78">
        <v>15031737</v>
      </c>
      <c r="L37" s="78">
        <f t="shared" si="2"/>
        <v>130325042</v>
      </c>
      <c r="M37" s="95">
        <f t="shared" si="3"/>
        <v>0.24716952391288463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115293305</v>
      </c>
      <c r="AA37" s="78">
        <v>15031737</v>
      </c>
      <c r="AB37" s="78">
        <f t="shared" si="10"/>
        <v>130325042</v>
      </c>
      <c r="AC37" s="95">
        <f t="shared" si="11"/>
        <v>0.24716952391288463</v>
      </c>
      <c r="AD37" s="77">
        <v>113050059</v>
      </c>
      <c r="AE37" s="78">
        <v>14791421</v>
      </c>
      <c r="AF37" s="78">
        <f t="shared" si="12"/>
        <v>127841480</v>
      </c>
      <c r="AG37" s="78">
        <v>515205028</v>
      </c>
      <c r="AH37" s="78">
        <v>534695338</v>
      </c>
      <c r="AI37" s="79">
        <v>127841480</v>
      </c>
      <c r="AJ37" s="114">
        <f t="shared" si="13"/>
        <v>0.24813709698500847</v>
      </c>
      <c r="AK37" s="115">
        <f t="shared" si="14"/>
        <v>1.9426887110505886E-2</v>
      </c>
    </row>
    <row r="38" spans="1:37" ht="13" x14ac:dyDescent="0.3">
      <c r="A38" s="55" t="s">
        <v>101</v>
      </c>
      <c r="B38" s="56" t="s">
        <v>152</v>
      </c>
      <c r="C38" s="57" t="s">
        <v>153</v>
      </c>
      <c r="D38" s="77">
        <v>364702548</v>
      </c>
      <c r="E38" s="78">
        <v>135991073</v>
      </c>
      <c r="F38" s="79">
        <f t="shared" si="0"/>
        <v>500693621</v>
      </c>
      <c r="G38" s="77">
        <v>364702548</v>
      </c>
      <c r="H38" s="78">
        <v>135991073</v>
      </c>
      <c r="I38" s="79">
        <f t="shared" si="1"/>
        <v>500693621</v>
      </c>
      <c r="J38" s="77">
        <v>393571898</v>
      </c>
      <c r="K38" s="78">
        <v>18334016</v>
      </c>
      <c r="L38" s="78">
        <f t="shared" si="2"/>
        <v>411905914</v>
      </c>
      <c r="M38" s="95">
        <f t="shared" si="3"/>
        <v>0.82267058481258337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393571898</v>
      </c>
      <c r="AA38" s="78">
        <v>18334016</v>
      </c>
      <c r="AB38" s="78">
        <f t="shared" si="10"/>
        <v>411905914</v>
      </c>
      <c r="AC38" s="95">
        <f t="shared" si="11"/>
        <v>0.82267058481258337</v>
      </c>
      <c r="AD38" s="77">
        <v>144381990</v>
      </c>
      <c r="AE38" s="78">
        <v>13166093</v>
      </c>
      <c r="AF38" s="78">
        <f t="shared" si="12"/>
        <v>157548083</v>
      </c>
      <c r="AG38" s="78">
        <v>494384686</v>
      </c>
      <c r="AH38" s="78">
        <v>528324647</v>
      </c>
      <c r="AI38" s="79">
        <v>157548083</v>
      </c>
      <c r="AJ38" s="114">
        <f t="shared" si="13"/>
        <v>0.31867508735899641</v>
      </c>
      <c r="AK38" s="115">
        <f t="shared" si="14"/>
        <v>1.6144774735215282</v>
      </c>
    </row>
    <row r="39" spans="1:37" ht="13" x14ac:dyDescent="0.3">
      <c r="A39" s="55" t="s">
        <v>101</v>
      </c>
      <c r="B39" s="56" t="s">
        <v>154</v>
      </c>
      <c r="C39" s="57" t="s">
        <v>155</v>
      </c>
      <c r="D39" s="77">
        <v>490072261</v>
      </c>
      <c r="E39" s="78">
        <v>39919855</v>
      </c>
      <c r="F39" s="79">
        <f t="shared" si="0"/>
        <v>529992116</v>
      </c>
      <c r="G39" s="77">
        <v>490072261</v>
      </c>
      <c r="H39" s="78">
        <v>39919855</v>
      </c>
      <c r="I39" s="79">
        <f t="shared" si="1"/>
        <v>529992116</v>
      </c>
      <c r="J39" s="77">
        <v>149184081</v>
      </c>
      <c r="K39" s="78">
        <v>5195365</v>
      </c>
      <c r="L39" s="78">
        <f t="shared" si="2"/>
        <v>154379446</v>
      </c>
      <c r="M39" s="95">
        <f t="shared" si="3"/>
        <v>0.29128630660611565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149184081</v>
      </c>
      <c r="AA39" s="78">
        <v>5195365</v>
      </c>
      <c r="AB39" s="78">
        <f t="shared" si="10"/>
        <v>154379446</v>
      </c>
      <c r="AC39" s="95">
        <f t="shared" si="11"/>
        <v>0.29128630660611565</v>
      </c>
      <c r="AD39" s="77">
        <v>143783099</v>
      </c>
      <c r="AE39" s="78">
        <v>-116931502</v>
      </c>
      <c r="AF39" s="78">
        <f t="shared" si="12"/>
        <v>26851597</v>
      </c>
      <c r="AG39" s="78">
        <v>451539396</v>
      </c>
      <c r="AH39" s="78">
        <v>489462485</v>
      </c>
      <c r="AI39" s="79">
        <v>26851597</v>
      </c>
      <c r="AJ39" s="114">
        <f t="shared" si="13"/>
        <v>5.9466786813879693E-2</v>
      </c>
      <c r="AK39" s="115">
        <f t="shared" si="14"/>
        <v>4.7493580735626262</v>
      </c>
    </row>
    <row r="40" spans="1:37" ht="13" x14ac:dyDescent="0.3">
      <c r="A40" s="55" t="s">
        <v>116</v>
      </c>
      <c r="B40" s="56" t="s">
        <v>156</v>
      </c>
      <c r="C40" s="57" t="s">
        <v>157</v>
      </c>
      <c r="D40" s="77">
        <v>952997834</v>
      </c>
      <c r="E40" s="78">
        <v>273663190</v>
      </c>
      <c r="F40" s="79">
        <f t="shared" si="0"/>
        <v>1226661024</v>
      </c>
      <c r="G40" s="77">
        <v>952997834</v>
      </c>
      <c r="H40" s="78">
        <v>273663190</v>
      </c>
      <c r="I40" s="79">
        <f t="shared" si="1"/>
        <v>1226661024</v>
      </c>
      <c r="J40" s="77">
        <v>278695406</v>
      </c>
      <c r="K40" s="78">
        <v>31364654</v>
      </c>
      <c r="L40" s="78">
        <f t="shared" si="2"/>
        <v>310060060</v>
      </c>
      <c r="M40" s="95">
        <f t="shared" si="3"/>
        <v>0.25276751599144315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278695406</v>
      </c>
      <c r="AA40" s="78">
        <v>31364654</v>
      </c>
      <c r="AB40" s="78">
        <f t="shared" si="10"/>
        <v>310060060</v>
      </c>
      <c r="AC40" s="95">
        <f t="shared" si="11"/>
        <v>0.25276751599144315</v>
      </c>
      <c r="AD40" s="77">
        <v>256065916</v>
      </c>
      <c r="AE40" s="78">
        <v>55468361</v>
      </c>
      <c r="AF40" s="78">
        <f t="shared" si="12"/>
        <v>311534277</v>
      </c>
      <c r="AG40" s="78">
        <v>1151257728</v>
      </c>
      <c r="AH40" s="78">
        <v>1176172389</v>
      </c>
      <c r="AI40" s="79">
        <v>311534277</v>
      </c>
      <c r="AJ40" s="114">
        <f t="shared" si="13"/>
        <v>0.27060341869861482</v>
      </c>
      <c r="AK40" s="115">
        <f t="shared" si="14"/>
        <v>-4.7321181290108649E-3</v>
      </c>
    </row>
    <row r="41" spans="1:37" ht="14" x14ac:dyDescent="0.3">
      <c r="A41" s="58" t="s">
        <v>0</v>
      </c>
      <c r="B41" s="59" t="s">
        <v>158</v>
      </c>
      <c r="C41" s="60" t="s">
        <v>0</v>
      </c>
      <c r="D41" s="80">
        <f>SUM(D37:D40)</f>
        <v>2274703450</v>
      </c>
      <c r="E41" s="81">
        <f>SUM(E37:E40)</f>
        <v>509913178</v>
      </c>
      <c r="F41" s="82">
        <f t="shared" si="0"/>
        <v>2784616628</v>
      </c>
      <c r="G41" s="80">
        <f>SUM(G37:G40)</f>
        <v>2274703450</v>
      </c>
      <c r="H41" s="81">
        <f>SUM(H37:H40)</f>
        <v>509913178</v>
      </c>
      <c r="I41" s="82">
        <f t="shared" si="1"/>
        <v>2784616628</v>
      </c>
      <c r="J41" s="80">
        <f>SUM(J37:J40)</f>
        <v>936744690</v>
      </c>
      <c r="K41" s="81">
        <f>SUM(K37:K40)</f>
        <v>69925772</v>
      </c>
      <c r="L41" s="81">
        <f t="shared" si="2"/>
        <v>1006670462</v>
      </c>
      <c r="M41" s="96">
        <f t="shared" si="3"/>
        <v>0.36151133045665346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936744690</v>
      </c>
      <c r="AA41" s="81">
        <v>69925772</v>
      </c>
      <c r="AB41" s="81">
        <f t="shared" si="10"/>
        <v>1006670462</v>
      </c>
      <c r="AC41" s="96">
        <f t="shared" si="11"/>
        <v>0.36151133045665346</v>
      </c>
      <c r="AD41" s="80">
        <f>SUM(AD37:AD40)</f>
        <v>657281064</v>
      </c>
      <c r="AE41" s="81">
        <f>SUM(AE37:AE40)</f>
        <v>-33505627</v>
      </c>
      <c r="AF41" s="81">
        <f t="shared" si="12"/>
        <v>623775437</v>
      </c>
      <c r="AG41" s="81">
        <f>SUM(AG37:AG40)</f>
        <v>2612386838</v>
      </c>
      <c r="AH41" s="81">
        <f>SUM(AH37:AH40)</f>
        <v>2728654859</v>
      </c>
      <c r="AI41" s="82">
        <f>SUM(AI37:AI40)</f>
        <v>623775437</v>
      </c>
      <c r="AJ41" s="116">
        <f t="shared" si="13"/>
        <v>0.23877606023981965</v>
      </c>
      <c r="AK41" s="117">
        <f t="shared" si="14"/>
        <v>0.61383472687142704</v>
      </c>
    </row>
    <row r="42" spans="1:37" ht="13" x14ac:dyDescent="0.3">
      <c r="A42" s="55" t="s">
        <v>101</v>
      </c>
      <c r="B42" s="56" t="s">
        <v>159</v>
      </c>
      <c r="C42" s="57" t="s">
        <v>160</v>
      </c>
      <c r="D42" s="77">
        <v>453171408</v>
      </c>
      <c r="E42" s="78">
        <v>137354988</v>
      </c>
      <c r="F42" s="79">
        <f t="shared" si="0"/>
        <v>590526396</v>
      </c>
      <c r="G42" s="77">
        <v>453171408</v>
      </c>
      <c r="H42" s="78">
        <v>137354988</v>
      </c>
      <c r="I42" s="79">
        <f t="shared" si="1"/>
        <v>590526396</v>
      </c>
      <c r="J42" s="77">
        <v>178966098</v>
      </c>
      <c r="K42" s="78">
        <v>29999685</v>
      </c>
      <c r="L42" s="78">
        <f t="shared" si="2"/>
        <v>208965783</v>
      </c>
      <c r="M42" s="95">
        <f t="shared" si="3"/>
        <v>0.35386357733617718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178966098</v>
      </c>
      <c r="AA42" s="78">
        <v>29999685</v>
      </c>
      <c r="AB42" s="78">
        <f t="shared" si="10"/>
        <v>208965783</v>
      </c>
      <c r="AC42" s="95">
        <f t="shared" si="11"/>
        <v>0.35386357733617718</v>
      </c>
      <c r="AD42" s="77">
        <v>186553098</v>
      </c>
      <c r="AE42" s="78">
        <v>37764016</v>
      </c>
      <c r="AF42" s="78">
        <f t="shared" si="12"/>
        <v>224317114</v>
      </c>
      <c r="AG42" s="78">
        <v>604459289</v>
      </c>
      <c r="AH42" s="78">
        <v>617245723</v>
      </c>
      <c r="AI42" s="79">
        <v>224317114</v>
      </c>
      <c r="AJ42" s="114">
        <f t="shared" si="13"/>
        <v>0.37110375848653721</v>
      </c>
      <c r="AK42" s="115">
        <f t="shared" si="14"/>
        <v>-6.8435843909796401E-2</v>
      </c>
    </row>
    <row r="43" spans="1:37" ht="13" x14ac:dyDescent="0.3">
      <c r="A43" s="55" t="s">
        <v>101</v>
      </c>
      <c r="B43" s="56" t="s">
        <v>161</v>
      </c>
      <c r="C43" s="57" t="s">
        <v>162</v>
      </c>
      <c r="D43" s="77">
        <v>383573041</v>
      </c>
      <c r="E43" s="78">
        <v>143710254</v>
      </c>
      <c r="F43" s="79">
        <f t="shared" si="0"/>
        <v>527283295</v>
      </c>
      <c r="G43" s="77">
        <v>383573041</v>
      </c>
      <c r="H43" s="78">
        <v>143710254</v>
      </c>
      <c r="I43" s="79">
        <f t="shared" si="1"/>
        <v>527283295</v>
      </c>
      <c r="J43" s="77">
        <v>106273470</v>
      </c>
      <c r="K43" s="78">
        <v>-62983372</v>
      </c>
      <c r="L43" s="78">
        <f t="shared" si="2"/>
        <v>43290098</v>
      </c>
      <c r="M43" s="95">
        <f t="shared" si="3"/>
        <v>8.2100264526681052E-2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106273470</v>
      </c>
      <c r="AA43" s="78">
        <v>-62983372</v>
      </c>
      <c r="AB43" s="78">
        <f t="shared" si="10"/>
        <v>43290098</v>
      </c>
      <c r="AC43" s="95">
        <f t="shared" si="11"/>
        <v>8.2100264526681052E-2</v>
      </c>
      <c r="AD43" s="77">
        <v>124199674</v>
      </c>
      <c r="AE43" s="78">
        <v>35395116</v>
      </c>
      <c r="AF43" s="78">
        <f t="shared" si="12"/>
        <v>159594790</v>
      </c>
      <c r="AG43" s="78">
        <v>525685683</v>
      </c>
      <c r="AH43" s="78">
        <v>642658143</v>
      </c>
      <c r="AI43" s="79">
        <v>159594790</v>
      </c>
      <c r="AJ43" s="114">
        <f t="shared" si="13"/>
        <v>0.30359356391298181</v>
      </c>
      <c r="AK43" s="115">
        <f t="shared" si="14"/>
        <v>-0.72874992974394714</v>
      </c>
    </row>
    <row r="44" spans="1:37" ht="13" x14ac:dyDescent="0.3">
      <c r="A44" s="55" t="s">
        <v>101</v>
      </c>
      <c r="B44" s="56" t="s">
        <v>163</v>
      </c>
      <c r="C44" s="57" t="s">
        <v>164</v>
      </c>
      <c r="D44" s="77">
        <v>477958154</v>
      </c>
      <c r="E44" s="78">
        <v>177700172</v>
      </c>
      <c r="F44" s="79">
        <f t="shared" si="0"/>
        <v>655658326</v>
      </c>
      <c r="G44" s="77">
        <v>477958154</v>
      </c>
      <c r="H44" s="78">
        <v>177700172</v>
      </c>
      <c r="I44" s="79">
        <f t="shared" si="1"/>
        <v>655658326</v>
      </c>
      <c r="J44" s="77">
        <v>222538994</v>
      </c>
      <c r="K44" s="78">
        <v>19209127</v>
      </c>
      <c r="L44" s="78">
        <f t="shared" si="2"/>
        <v>241748121</v>
      </c>
      <c r="M44" s="95">
        <f t="shared" si="3"/>
        <v>0.36871051798402693</v>
      </c>
      <c r="N44" s="77">
        <v>0</v>
      </c>
      <c r="O44" s="78">
        <v>0</v>
      </c>
      <c r="P44" s="78">
        <f t="shared" si="4"/>
        <v>0</v>
      </c>
      <c r="Q44" s="95">
        <f t="shared" si="5"/>
        <v>0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v>222538994</v>
      </c>
      <c r="AA44" s="78">
        <v>19209127</v>
      </c>
      <c r="AB44" s="78">
        <f t="shared" si="10"/>
        <v>241748121</v>
      </c>
      <c r="AC44" s="95">
        <f t="shared" si="11"/>
        <v>0.36871051798402693</v>
      </c>
      <c r="AD44" s="77">
        <v>175151322</v>
      </c>
      <c r="AE44" s="78">
        <v>-72598038</v>
      </c>
      <c r="AF44" s="78">
        <f t="shared" si="12"/>
        <v>102553284</v>
      </c>
      <c r="AG44" s="78">
        <v>650354162</v>
      </c>
      <c r="AH44" s="78">
        <v>744763280</v>
      </c>
      <c r="AI44" s="79">
        <v>102553284</v>
      </c>
      <c r="AJ44" s="114">
        <f t="shared" si="13"/>
        <v>0.15768836426697613</v>
      </c>
      <c r="AK44" s="115">
        <f t="shared" si="14"/>
        <v>1.3572928293549333</v>
      </c>
    </row>
    <row r="45" spans="1:37" ht="13" x14ac:dyDescent="0.3">
      <c r="A45" s="55" t="s">
        <v>101</v>
      </c>
      <c r="B45" s="56" t="s">
        <v>165</v>
      </c>
      <c r="C45" s="57" t="s">
        <v>166</v>
      </c>
      <c r="D45" s="77">
        <v>356282419</v>
      </c>
      <c r="E45" s="78">
        <v>129825175</v>
      </c>
      <c r="F45" s="79">
        <f t="shared" si="0"/>
        <v>486107594</v>
      </c>
      <c r="G45" s="77">
        <v>356282419</v>
      </c>
      <c r="H45" s="78">
        <v>129825175</v>
      </c>
      <c r="I45" s="79">
        <f t="shared" si="1"/>
        <v>486107594</v>
      </c>
      <c r="J45" s="77">
        <v>149953065</v>
      </c>
      <c r="K45" s="78">
        <v>91024910</v>
      </c>
      <c r="L45" s="78">
        <f t="shared" si="2"/>
        <v>240977975</v>
      </c>
      <c r="M45" s="95">
        <f t="shared" si="3"/>
        <v>0.49572970670357397</v>
      </c>
      <c r="N45" s="77">
        <v>0</v>
      </c>
      <c r="O45" s="78">
        <v>0</v>
      </c>
      <c r="P45" s="78">
        <f t="shared" si="4"/>
        <v>0</v>
      </c>
      <c r="Q45" s="95">
        <f t="shared" si="5"/>
        <v>0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v>149953065</v>
      </c>
      <c r="AA45" s="78">
        <v>91024910</v>
      </c>
      <c r="AB45" s="78">
        <f t="shared" si="10"/>
        <v>240977975</v>
      </c>
      <c r="AC45" s="95">
        <f t="shared" si="11"/>
        <v>0.49572970670357397</v>
      </c>
      <c r="AD45" s="77">
        <v>157627708</v>
      </c>
      <c r="AE45" s="78">
        <v>88456177</v>
      </c>
      <c r="AF45" s="78">
        <f t="shared" si="12"/>
        <v>246083885</v>
      </c>
      <c r="AG45" s="78">
        <v>428590048</v>
      </c>
      <c r="AH45" s="78">
        <v>534131648</v>
      </c>
      <c r="AI45" s="79">
        <v>246083885</v>
      </c>
      <c r="AJ45" s="114">
        <f t="shared" si="13"/>
        <v>0.57417078662545151</v>
      </c>
      <c r="AK45" s="115">
        <f t="shared" si="14"/>
        <v>-2.0748656499794738E-2</v>
      </c>
    </row>
    <row r="46" spans="1:37" ht="13" x14ac:dyDescent="0.3">
      <c r="A46" s="55" t="s">
        <v>101</v>
      </c>
      <c r="B46" s="56" t="s">
        <v>167</v>
      </c>
      <c r="C46" s="57" t="s">
        <v>168</v>
      </c>
      <c r="D46" s="77">
        <v>1924619251</v>
      </c>
      <c r="E46" s="78">
        <v>199507186</v>
      </c>
      <c r="F46" s="79">
        <f t="shared" si="0"/>
        <v>2124126437</v>
      </c>
      <c r="G46" s="77">
        <v>1924619251</v>
      </c>
      <c r="H46" s="78">
        <v>199507186</v>
      </c>
      <c r="I46" s="79">
        <f t="shared" si="1"/>
        <v>2124126437</v>
      </c>
      <c r="J46" s="77">
        <v>785496387</v>
      </c>
      <c r="K46" s="78">
        <v>59630500</v>
      </c>
      <c r="L46" s="78">
        <f t="shared" si="2"/>
        <v>845126887</v>
      </c>
      <c r="M46" s="95">
        <f t="shared" si="3"/>
        <v>0.3978703302584996</v>
      </c>
      <c r="N46" s="77">
        <v>0</v>
      </c>
      <c r="O46" s="78">
        <v>0</v>
      </c>
      <c r="P46" s="78">
        <f t="shared" si="4"/>
        <v>0</v>
      </c>
      <c r="Q46" s="95">
        <f t="shared" si="5"/>
        <v>0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v>785496387</v>
      </c>
      <c r="AA46" s="78">
        <v>59630500</v>
      </c>
      <c r="AB46" s="78">
        <f t="shared" si="10"/>
        <v>845126887</v>
      </c>
      <c r="AC46" s="95">
        <f t="shared" si="11"/>
        <v>0.3978703302584996</v>
      </c>
      <c r="AD46" s="77">
        <v>812127721</v>
      </c>
      <c r="AE46" s="78">
        <v>19885937</v>
      </c>
      <c r="AF46" s="78">
        <f t="shared" si="12"/>
        <v>832013658</v>
      </c>
      <c r="AG46" s="78">
        <v>2172104520</v>
      </c>
      <c r="AH46" s="78">
        <v>2029438322</v>
      </c>
      <c r="AI46" s="79">
        <v>832013658</v>
      </c>
      <c r="AJ46" s="114">
        <f t="shared" si="13"/>
        <v>0.38304494573769404</v>
      </c>
      <c r="AK46" s="115">
        <f t="shared" si="14"/>
        <v>1.5760833820350539E-2</v>
      </c>
    </row>
    <row r="47" spans="1:37" ht="13" x14ac:dyDescent="0.3">
      <c r="A47" s="55" t="s">
        <v>116</v>
      </c>
      <c r="B47" s="56" t="s">
        <v>169</v>
      </c>
      <c r="C47" s="57" t="s">
        <v>170</v>
      </c>
      <c r="D47" s="77">
        <v>1893036410</v>
      </c>
      <c r="E47" s="78">
        <v>1369537463</v>
      </c>
      <c r="F47" s="79">
        <f t="shared" si="0"/>
        <v>3262573873</v>
      </c>
      <c r="G47" s="77">
        <v>1893036410</v>
      </c>
      <c r="H47" s="78">
        <v>1392537463</v>
      </c>
      <c r="I47" s="79">
        <f t="shared" si="1"/>
        <v>3285573873</v>
      </c>
      <c r="J47" s="77">
        <v>622653444</v>
      </c>
      <c r="K47" s="78">
        <v>184903542</v>
      </c>
      <c r="L47" s="78">
        <f t="shared" si="2"/>
        <v>807556986</v>
      </c>
      <c r="M47" s="95">
        <f t="shared" si="3"/>
        <v>0.2475214408731336</v>
      </c>
      <c r="N47" s="77">
        <v>0</v>
      </c>
      <c r="O47" s="78">
        <v>0</v>
      </c>
      <c r="P47" s="78">
        <f t="shared" si="4"/>
        <v>0</v>
      </c>
      <c r="Q47" s="95">
        <f t="shared" si="5"/>
        <v>0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v>622653444</v>
      </c>
      <c r="AA47" s="78">
        <v>184903542</v>
      </c>
      <c r="AB47" s="78">
        <f t="shared" si="10"/>
        <v>807556986</v>
      </c>
      <c r="AC47" s="95">
        <f t="shared" si="11"/>
        <v>0.2475214408731336</v>
      </c>
      <c r="AD47" s="77">
        <v>614619270</v>
      </c>
      <c r="AE47" s="78">
        <v>220062000</v>
      </c>
      <c r="AF47" s="78">
        <f t="shared" si="12"/>
        <v>834681270</v>
      </c>
      <c r="AG47" s="78">
        <v>3234051888</v>
      </c>
      <c r="AH47" s="78">
        <v>3143627488</v>
      </c>
      <c r="AI47" s="79">
        <v>834681270</v>
      </c>
      <c r="AJ47" s="114">
        <f t="shared" si="13"/>
        <v>0.25809148984192182</v>
      </c>
      <c r="AK47" s="115">
        <f t="shared" si="14"/>
        <v>-3.2496576807096722E-2</v>
      </c>
    </row>
    <row r="48" spans="1:37" ht="14" x14ac:dyDescent="0.3">
      <c r="A48" s="58" t="s">
        <v>0</v>
      </c>
      <c r="B48" s="59" t="s">
        <v>171</v>
      </c>
      <c r="C48" s="60" t="s">
        <v>0</v>
      </c>
      <c r="D48" s="80">
        <f>SUM(D42:D47)</f>
        <v>5488640683</v>
      </c>
      <c r="E48" s="81">
        <f>SUM(E42:E47)</f>
        <v>2157635238</v>
      </c>
      <c r="F48" s="82">
        <f t="shared" si="0"/>
        <v>7646275921</v>
      </c>
      <c r="G48" s="80">
        <f>SUM(G42:G47)</f>
        <v>5488640683</v>
      </c>
      <c r="H48" s="81">
        <f>SUM(H42:H47)</f>
        <v>2180635238</v>
      </c>
      <c r="I48" s="82">
        <f t="shared" si="1"/>
        <v>7669275921</v>
      </c>
      <c r="J48" s="80">
        <f>SUM(J42:J47)</f>
        <v>2065881458</v>
      </c>
      <c r="K48" s="81">
        <f>SUM(K42:K47)</f>
        <v>321784392</v>
      </c>
      <c r="L48" s="81">
        <f t="shared" si="2"/>
        <v>2387665850</v>
      </c>
      <c r="M48" s="96">
        <f t="shared" si="3"/>
        <v>0.31226519611232323</v>
      </c>
      <c r="N48" s="80">
        <f>SUM(N42:N47)</f>
        <v>0</v>
      </c>
      <c r="O48" s="81">
        <f>SUM(O42:O47)</f>
        <v>0</v>
      </c>
      <c r="P48" s="81">
        <f t="shared" si="4"/>
        <v>0</v>
      </c>
      <c r="Q48" s="96">
        <f t="shared" si="5"/>
        <v>0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v>2065881458</v>
      </c>
      <c r="AA48" s="81">
        <v>321784392</v>
      </c>
      <c r="AB48" s="81">
        <f t="shared" si="10"/>
        <v>2387665850</v>
      </c>
      <c r="AC48" s="96">
        <f t="shared" si="11"/>
        <v>0.31226519611232323</v>
      </c>
      <c r="AD48" s="80">
        <f>SUM(AD42:AD47)</f>
        <v>2070278793</v>
      </c>
      <c r="AE48" s="81">
        <f>SUM(AE42:AE47)</f>
        <v>328965208</v>
      </c>
      <c r="AF48" s="81">
        <f t="shared" si="12"/>
        <v>2399244001</v>
      </c>
      <c r="AG48" s="81">
        <f>SUM(AG42:AG47)</f>
        <v>7615245590</v>
      </c>
      <c r="AH48" s="81">
        <f>SUM(AH42:AH47)</f>
        <v>7711864604</v>
      </c>
      <c r="AI48" s="82">
        <f>SUM(AI42:AI47)</f>
        <v>2399244001</v>
      </c>
      <c r="AJ48" s="116">
        <f t="shared" si="13"/>
        <v>0.31505799420974417</v>
      </c>
      <c r="AK48" s="117">
        <f t="shared" si="14"/>
        <v>-4.8257496924757337E-3</v>
      </c>
    </row>
    <row r="49" spans="1:37" ht="13" x14ac:dyDescent="0.3">
      <c r="A49" s="55" t="s">
        <v>101</v>
      </c>
      <c r="B49" s="56" t="s">
        <v>172</v>
      </c>
      <c r="C49" s="57" t="s">
        <v>173</v>
      </c>
      <c r="D49" s="77">
        <v>594609785</v>
      </c>
      <c r="E49" s="78">
        <v>163364950</v>
      </c>
      <c r="F49" s="79">
        <f t="shared" si="0"/>
        <v>757974735</v>
      </c>
      <c r="G49" s="77">
        <v>594609785</v>
      </c>
      <c r="H49" s="78">
        <v>180750616</v>
      </c>
      <c r="I49" s="79">
        <f t="shared" si="1"/>
        <v>775360401</v>
      </c>
      <c r="J49" s="77">
        <v>230005406</v>
      </c>
      <c r="K49" s="78">
        <v>37996458</v>
      </c>
      <c r="L49" s="78">
        <f t="shared" si="2"/>
        <v>268001864</v>
      </c>
      <c r="M49" s="95">
        <f t="shared" si="3"/>
        <v>0.35357624947749744</v>
      </c>
      <c r="N49" s="77">
        <v>0</v>
      </c>
      <c r="O49" s="78">
        <v>0</v>
      </c>
      <c r="P49" s="78">
        <f t="shared" si="4"/>
        <v>0</v>
      </c>
      <c r="Q49" s="95">
        <f t="shared" si="5"/>
        <v>0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v>230005406</v>
      </c>
      <c r="AA49" s="78">
        <v>37996458</v>
      </c>
      <c r="AB49" s="78">
        <f t="shared" si="10"/>
        <v>268001864</v>
      </c>
      <c r="AC49" s="95">
        <f t="shared" si="11"/>
        <v>0.35357624947749744</v>
      </c>
      <c r="AD49" s="77">
        <v>228333484</v>
      </c>
      <c r="AE49" s="78">
        <v>24832464</v>
      </c>
      <c r="AF49" s="78">
        <f t="shared" si="12"/>
        <v>253165948</v>
      </c>
      <c r="AG49" s="78">
        <v>767451516</v>
      </c>
      <c r="AH49" s="78">
        <v>769800265</v>
      </c>
      <c r="AI49" s="79">
        <v>253165948</v>
      </c>
      <c r="AJ49" s="114">
        <f t="shared" si="13"/>
        <v>0.32987875158487534</v>
      </c>
      <c r="AK49" s="115">
        <f t="shared" si="14"/>
        <v>5.8601546207944111E-2</v>
      </c>
    </row>
    <row r="50" spans="1:37" ht="13" x14ac:dyDescent="0.3">
      <c r="A50" s="55" t="s">
        <v>101</v>
      </c>
      <c r="B50" s="56" t="s">
        <v>174</v>
      </c>
      <c r="C50" s="57" t="s">
        <v>175</v>
      </c>
      <c r="D50" s="77">
        <v>410936281</v>
      </c>
      <c r="E50" s="78">
        <v>215003000</v>
      </c>
      <c r="F50" s="79">
        <f t="shared" si="0"/>
        <v>625939281</v>
      </c>
      <c r="G50" s="77">
        <v>410936281</v>
      </c>
      <c r="H50" s="78">
        <v>215003000</v>
      </c>
      <c r="I50" s="79">
        <f t="shared" si="1"/>
        <v>625939281</v>
      </c>
      <c r="J50" s="77">
        <v>199863203</v>
      </c>
      <c r="K50" s="78">
        <v>27570486</v>
      </c>
      <c r="L50" s="78">
        <f t="shared" si="2"/>
        <v>227433689</v>
      </c>
      <c r="M50" s="95">
        <f t="shared" si="3"/>
        <v>0.36334784523612601</v>
      </c>
      <c r="N50" s="77">
        <v>0</v>
      </c>
      <c r="O50" s="78">
        <v>0</v>
      </c>
      <c r="P50" s="78">
        <f t="shared" si="4"/>
        <v>0</v>
      </c>
      <c r="Q50" s="95">
        <f t="shared" si="5"/>
        <v>0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v>199863203</v>
      </c>
      <c r="AA50" s="78">
        <v>27570486</v>
      </c>
      <c r="AB50" s="78">
        <f t="shared" si="10"/>
        <v>227433689</v>
      </c>
      <c r="AC50" s="95">
        <f t="shared" si="11"/>
        <v>0.36334784523612601</v>
      </c>
      <c r="AD50" s="77">
        <v>193745516</v>
      </c>
      <c r="AE50" s="78">
        <v>20681713</v>
      </c>
      <c r="AF50" s="78">
        <f t="shared" si="12"/>
        <v>214427229</v>
      </c>
      <c r="AG50" s="78">
        <v>663525218</v>
      </c>
      <c r="AH50" s="78">
        <v>691201889</v>
      </c>
      <c r="AI50" s="79">
        <v>214427229</v>
      </c>
      <c r="AJ50" s="114">
        <f t="shared" si="13"/>
        <v>0.32316364650966439</v>
      </c>
      <c r="AK50" s="115">
        <f t="shared" si="14"/>
        <v>6.0656755490693826E-2</v>
      </c>
    </row>
    <row r="51" spans="1:37" ht="13" x14ac:dyDescent="0.3">
      <c r="A51" s="55" t="s">
        <v>101</v>
      </c>
      <c r="B51" s="56" t="s">
        <v>176</v>
      </c>
      <c r="C51" s="57" t="s">
        <v>177</v>
      </c>
      <c r="D51" s="77">
        <v>534005916</v>
      </c>
      <c r="E51" s="78">
        <v>165872427</v>
      </c>
      <c r="F51" s="79">
        <f t="shared" si="0"/>
        <v>699878343</v>
      </c>
      <c r="G51" s="77">
        <v>534005916</v>
      </c>
      <c r="H51" s="78">
        <v>165872427</v>
      </c>
      <c r="I51" s="79">
        <f t="shared" si="1"/>
        <v>699878343</v>
      </c>
      <c r="J51" s="77">
        <v>226548843</v>
      </c>
      <c r="K51" s="78">
        <v>28109360</v>
      </c>
      <c r="L51" s="78">
        <f t="shared" si="2"/>
        <v>254658203</v>
      </c>
      <c r="M51" s="95">
        <f t="shared" si="3"/>
        <v>0.36386067028223501</v>
      </c>
      <c r="N51" s="77">
        <v>0</v>
      </c>
      <c r="O51" s="78">
        <v>0</v>
      </c>
      <c r="P51" s="78">
        <f t="shared" si="4"/>
        <v>0</v>
      </c>
      <c r="Q51" s="95">
        <f t="shared" si="5"/>
        <v>0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v>226548843</v>
      </c>
      <c r="AA51" s="78">
        <v>28109360</v>
      </c>
      <c r="AB51" s="78">
        <f t="shared" si="10"/>
        <v>254658203</v>
      </c>
      <c r="AC51" s="95">
        <f t="shared" si="11"/>
        <v>0.36386067028223501</v>
      </c>
      <c r="AD51" s="77">
        <v>200189103</v>
      </c>
      <c r="AE51" s="78">
        <v>22550183</v>
      </c>
      <c r="AF51" s="78">
        <f t="shared" si="12"/>
        <v>222739286</v>
      </c>
      <c r="AG51" s="78">
        <v>638338700</v>
      </c>
      <c r="AH51" s="78">
        <v>683173556</v>
      </c>
      <c r="AI51" s="79">
        <v>222739286</v>
      </c>
      <c r="AJ51" s="114">
        <f t="shared" si="13"/>
        <v>0.34893589563032917</v>
      </c>
      <c r="AK51" s="115">
        <f t="shared" si="14"/>
        <v>0.14330169398136627</v>
      </c>
    </row>
    <row r="52" spans="1:37" ht="13" x14ac:dyDescent="0.3">
      <c r="A52" s="55" t="s">
        <v>101</v>
      </c>
      <c r="B52" s="56" t="s">
        <v>178</v>
      </c>
      <c r="C52" s="57" t="s">
        <v>179</v>
      </c>
      <c r="D52" s="77">
        <v>321992972</v>
      </c>
      <c r="E52" s="78">
        <v>68269693</v>
      </c>
      <c r="F52" s="79">
        <f t="shared" si="0"/>
        <v>390262665</v>
      </c>
      <c r="G52" s="77">
        <v>321992972</v>
      </c>
      <c r="H52" s="78">
        <v>68269693</v>
      </c>
      <c r="I52" s="79">
        <f t="shared" si="1"/>
        <v>390262665</v>
      </c>
      <c r="J52" s="77">
        <v>92188175</v>
      </c>
      <c r="K52" s="78">
        <v>4454131</v>
      </c>
      <c r="L52" s="78">
        <f t="shared" si="2"/>
        <v>96642306</v>
      </c>
      <c r="M52" s="95">
        <f t="shared" si="3"/>
        <v>0.24763400311428715</v>
      </c>
      <c r="N52" s="77">
        <v>0</v>
      </c>
      <c r="O52" s="78">
        <v>0</v>
      </c>
      <c r="P52" s="78">
        <f t="shared" si="4"/>
        <v>0</v>
      </c>
      <c r="Q52" s="95">
        <f t="shared" si="5"/>
        <v>0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v>92188175</v>
      </c>
      <c r="AA52" s="78">
        <v>4454131</v>
      </c>
      <c r="AB52" s="78">
        <f t="shared" si="10"/>
        <v>96642306</v>
      </c>
      <c r="AC52" s="95">
        <f t="shared" si="11"/>
        <v>0.24763400311428715</v>
      </c>
      <c r="AD52" s="77">
        <v>77009323</v>
      </c>
      <c r="AE52" s="78">
        <v>23257857</v>
      </c>
      <c r="AF52" s="78">
        <f t="shared" si="12"/>
        <v>100267180</v>
      </c>
      <c r="AG52" s="78">
        <v>391863178</v>
      </c>
      <c r="AH52" s="78">
        <v>444960197</v>
      </c>
      <c r="AI52" s="79">
        <v>100267180</v>
      </c>
      <c r="AJ52" s="114">
        <f t="shared" si="13"/>
        <v>0.25587293124030142</v>
      </c>
      <c r="AK52" s="115">
        <f t="shared" si="14"/>
        <v>-3.6152148689132413E-2</v>
      </c>
    </row>
    <row r="53" spans="1:37" ht="13" x14ac:dyDescent="0.3">
      <c r="A53" s="55" t="s">
        <v>116</v>
      </c>
      <c r="B53" s="56" t="s">
        <v>180</v>
      </c>
      <c r="C53" s="57" t="s">
        <v>181</v>
      </c>
      <c r="D53" s="77">
        <v>1138659354</v>
      </c>
      <c r="E53" s="78">
        <v>592469475</v>
      </c>
      <c r="F53" s="79">
        <f t="shared" si="0"/>
        <v>1731128829</v>
      </c>
      <c r="G53" s="77">
        <v>1138659354</v>
      </c>
      <c r="H53" s="78">
        <v>592469475</v>
      </c>
      <c r="I53" s="79">
        <f t="shared" si="1"/>
        <v>1731128829</v>
      </c>
      <c r="J53" s="77">
        <v>396965227</v>
      </c>
      <c r="K53" s="78">
        <v>158505858</v>
      </c>
      <c r="L53" s="78">
        <f t="shared" si="2"/>
        <v>555471085</v>
      </c>
      <c r="M53" s="95">
        <f t="shared" si="3"/>
        <v>0.32087218218234642</v>
      </c>
      <c r="N53" s="77">
        <v>0</v>
      </c>
      <c r="O53" s="78">
        <v>0</v>
      </c>
      <c r="P53" s="78">
        <f t="shared" si="4"/>
        <v>0</v>
      </c>
      <c r="Q53" s="95">
        <f t="shared" si="5"/>
        <v>0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v>396965227</v>
      </c>
      <c r="AA53" s="78">
        <v>158505858</v>
      </c>
      <c r="AB53" s="78">
        <f t="shared" si="10"/>
        <v>555471085</v>
      </c>
      <c r="AC53" s="95">
        <f t="shared" si="11"/>
        <v>0.32087218218234642</v>
      </c>
      <c r="AD53" s="77">
        <v>367258861</v>
      </c>
      <c r="AE53" s="78">
        <v>127909034</v>
      </c>
      <c r="AF53" s="78">
        <f t="shared" si="12"/>
        <v>495167895</v>
      </c>
      <c r="AG53" s="78">
        <v>1697875819</v>
      </c>
      <c r="AH53" s="78">
        <v>1714269820</v>
      </c>
      <c r="AI53" s="79">
        <v>495167895</v>
      </c>
      <c r="AJ53" s="114">
        <f t="shared" si="13"/>
        <v>0.29163964140300885</v>
      </c>
      <c r="AK53" s="115">
        <f t="shared" si="14"/>
        <v>0.12178331957486854</v>
      </c>
    </row>
    <row r="54" spans="1:37" ht="14" x14ac:dyDescent="0.3">
      <c r="A54" s="58" t="s">
        <v>0</v>
      </c>
      <c r="B54" s="59" t="s">
        <v>182</v>
      </c>
      <c r="C54" s="60" t="s">
        <v>0</v>
      </c>
      <c r="D54" s="80">
        <f>SUM(D49:D53)</f>
        <v>3000204308</v>
      </c>
      <c r="E54" s="81">
        <f>SUM(E49:E53)</f>
        <v>1204979545</v>
      </c>
      <c r="F54" s="82">
        <f t="shared" si="0"/>
        <v>4205183853</v>
      </c>
      <c r="G54" s="80">
        <f>SUM(G49:G53)</f>
        <v>3000204308</v>
      </c>
      <c r="H54" s="81">
        <f>SUM(H49:H53)</f>
        <v>1222365211</v>
      </c>
      <c r="I54" s="82">
        <f t="shared" si="1"/>
        <v>4222569519</v>
      </c>
      <c r="J54" s="80">
        <f>SUM(J49:J53)</f>
        <v>1145570854</v>
      </c>
      <c r="K54" s="81">
        <f>SUM(K49:K53)</f>
        <v>256636293</v>
      </c>
      <c r="L54" s="81">
        <f t="shared" si="2"/>
        <v>1402207147</v>
      </c>
      <c r="M54" s="96">
        <f t="shared" si="3"/>
        <v>0.33344728697168807</v>
      </c>
      <c r="N54" s="80">
        <f>SUM(N49:N53)</f>
        <v>0</v>
      </c>
      <c r="O54" s="81">
        <f>SUM(O49:O53)</f>
        <v>0</v>
      </c>
      <c r="P54" s="81">
        <f t="shared" si="4"/>
        <v>0</v>
      </c>
      <c r="Q54" s="96">
        <f t="shared" si="5"/>
        <v>0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v>1145570854</v>
      </c>
      <c r="AA54" s="81">
        <v>256636293</v>
      </c>
      <c r="AB54" s="81">
        <f t="shared" si="10"/>
        <v>1402207147</v>
      </c>
      <c r="AC54" s="96">
        <f t="shared" si="11"/>
        <v>0.33344728697168807</v>
      </c>
      <c r="AD54" s="80">
        <f>SUM(AD49:AD53)</f>
        <v>1066536287</v>
      </c>
      <c r="AE54" s="81">
        <f>SUM(AE49:AE53)</f>
        <v>219231251</v>
      </c>
      <c r="AF54" s="81">
        <f t="shared" si="12"/>
        <v>1285767538</v>
      </c>
      <c r="AG54" s="81">
        <f>SUM(AG49:AG53)</f>
        <v>4159054431</v>
      </c>
      <c r="AH54" s="81">
        <f>SUM(AH49:AH53)</f>
        <v>4303405727</v>
      </c>
      <c r="AI54" s="82">
        <f>SUM(AI49:AI53)</f>
        <v>1285767538</v>
      </c>
      <c r="AJ54" s="116">
        <f t="shared" si="13"/>
        <v>0.30914900473924573</v>
      </c>
      <c r="AK54" s="117">
        <f t="shared" si="14"/>
        <v>9.0560389462873481E-2</v>
      </c>
    </row>
    <row r="55" spans="1:37" ht="14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54874201469</v>
      </c>
      <c r="E55" s="84">
        <f>SUM(E9:E10,E12:E19,E21:E27,E29:E35,E37:E40,E42:E47,E49:E53)</f>
        <v>10164897691</v>
      </c>
      <c r="F55" s="85">
        <f t="shared" si="0"/>
        <v>65039099160</v>
      </c>
      <c r="G55" s="83">
        <f>SUM(G9:G10,G12:G19,G21:G27,G29:G35,G37:G40,G42:G47,G49:G53)</f>
        <v>55037979738</v>
      </c>
      <c r="H55" s="84">
        <f>SUM(H9:H10,H12:H19,H21:H27,H29:H35,H37:H40,H42:H47,H49:H53)</f>
        <v>10351977324</v>
      </c>
      <c r="I55" s="85">
        <f t="shared" si="1"/>
        <v>65389957062</v>
      </c>
      <c r="J55" s="83">
        <f>SUM(J9:J10,J12:J19,J21:J27,J29:J35,J37:J40,J42:J47,J49:J53)</f>
        <v>18941551727</v>
      </c>
      <c r="K55" s="84">
        <f>SUM(K9:K10,K12:K19,K21:K27,K29:K35,K37:K40,K42:K47,K49:K53)</f>
        <v>1629446859</v>
      </c>
      <c r="L55" s="84">
        <f t="shared" si="2"/>
        <v>20570998586</v>
      </c>
      <c r="M55" s="97">
        <f t="shared" si="3"/>
        <v>0.31628664682753582</v>
      </c>
      <c r="N55" s="83">
        <f>SUM(N9:N10,N12:N19,N21:N27,N29:N35,N37:N40,N42:N47,N49:N53)</f>
        <v>0</v>
      </c>
      <c r="O55" s="84">
        <f>SUM(O9:O10,O12:O19,O21:O27,O29:O35,O37:O40,O42:O47,O49:O53)</f>
        <v>0</v>
      </c>
      <c r="P55" s="84">
        <f t="shared" si="4"/>
        <v>0</v>
      </c>
      <c r="Q55" s="97">
        <f t="shared" si="5"/>
        <v>0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v>18941551727</v>
      </c>
      <c r="AA55" s="84">
        <v>1629446859</v>
      </c>
      <c r="AB55" s="84">
        <f t="shared" si="10"/>
        <v>20570998586</v>
      </c>
      <c r="AC55" s="97">
        <f t="shared" si="11"/>
        <v>0.31628664682753582</v>
      </c>
      <c r="AD55" s="83">
        <f>SUM(AD9:AD10,AD12:AD19,AD21:AD27,AD29:AD35,AD37:AD40,AD42:AD47,AD49:AD53)</f>
        <v>18131537578</v>
      </c>
      <c r="AE55" s="84">
        <f>SUM(AE9:AE10,AE12:AE19,AE21:AE27,AE29:AE35,AE37:AE40,AE42:AE47,AE49:AE53)</f>
        <v>1233229895</v>
      </c>
      <c r="AF55" s="84">
        <f t="shared" si="12"/>
        <v>19364767473</v>
      </c>
      <c r="AG55" s="84">
        <f>SUM(AG9:AG10,AG12:AG19,AG21:AG27,AG29:AG35,AG37:AG40,AG42:AG47,AG49:AG53)</f>
        <v>61570637661</v>
      </c>
      <c r="AH55" s="84">
        <f>SUM(AH9:AH10,AH12:AH19,AH21:AH27,AH29:AH35,AH37:AH40,AH42:AH47,AH49:AH53)</f>
        <v>62779390400</v>
      </c>
      <c r="AI55" s="85">
        <f>SUM(AI9:AI10,AI12:AI19,AI21:AI27,AI29:AI35,AI37:AI40,AI42:AI47,AI49:AI53)</f>
        <v>19364767473</v>
      </c>
      <c r="AJ55" s="118">
        <f t="shared" si="13"/>
        <v>0.31451302452997021</v>
      </c>
      <c r="AK55" s="119">
        <f t="shared" si="14"/>
        <v>6.2289986940552211E-2</v>
      </c>
    </row>
    <row r="56" spans="1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54</v>
      </c>
      <c r="C9" s="57" t="s">
        <v>55</v>
      </c>
      <c r="D9" s="77">
        <v>11640586868</v>
      </c>
      <c r="E9" s="78">
        <v>1343987464</v>
      </c>
      <c r="F9" s="79">
        <f>$D9       +$E9</f>
        <v>12984574332</v>
      </c>
      <c r="G9" s="77">
        <v>11640586868</v>
      </c>
      <c r="H9" s="78">
        <v>1343987464</v>
      </c>
      <c r="I9" s="79">
        <f>$G9       +$H9</f>
        <v>12984574332</v>
      </c>
      <c r="J9" s="77">
        <v>3230436845</v>
      </c>
      <c r="K9" s="78">
        <v>104526439</v>
      </c>
      <c r="L9" s="78">
        <f>$J9       +$K9</f>
        <v>3334963284</v>
      </c>
      <c r="M9" s="95">
        <f>IF(($F9       =0),0,($L9       /$F9       ))</f>
        <v>0.2568404014432038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3230436845</v>
      </c>
      <c r="AA9" s="78">
        <v>104526439</v>
      </c>
      <c r="AB9" s="78">
        <f>$Z9       +$AA9</f>
        <v>3334963284</v>
      </c>
      <c r="AC9" s="95">
        <f>IF(($F9       =0),0,($AB9       /$F9       ))</f>
        <v>0.2568404014432038</v>
      </c>
      <c r="AD9" s="77">
        <v>2791334855</v>
      </c>
      <c r="AE9" s="78">
        <v>49782221</v>
      </c>
      <c r="AF9" s="78">
        <f>$AD9       +$AE9</f>
        <v>2841117076</v>
      </c>
      <c r="AG9" s="78">
        <v>12000005710</v>
      </c>
      <c r="AH9" s="78">
        <v>12183180484</v>
      </c>
      <c r="AI9" s="79">
        <v>2841117076</v>
      </c>
      <c r="AJ9" s="114">
        <f>IF(($AG9       =0),0,($AI9       /$AG9       ))</f>
        <v>0.23675964367520289</v>
      </c>
      <c r="AK9" s="115">
        <f>IF(($AF9       =0),0,(($L9       /$AF9       )-1))</f>
        <v>0.1738211396396534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11640586868</v>
      </c>
      <c r="E10" s="81">
        <f>E9</f>
        <v>1343987464</v>
      </c>
      <c r="F10" s="82">
        <f t="shared" ref="F10:F37" si="0">$D10      +$E10</f>
        <v>12984574332</v>
      </c>
      <c r="G10" s="80">
        <f>G9</f>
        <v>11640586868</v>
      </c>
      <c r="H10" s="81">
        <f>H9</f>
        <v>1343987464</v>
      </c>
      <c r="I10" s="82">
        <f t="shared" ref="I10:I37" si="1">$G10      +$H10</f>
        <v>12984574332</v>
      </c>
      <c r="J10" s="80">
        <f>J9</f>
        <v>3230436845</v>
      </c>
      <c r="K10" s="81">
        <f>K9</f>
        <v>104526439</v>
      </c>
      <c r="L10" s="81">
        <f t="shared" ref="L10:L37" si="2">$J10      +$K10</f>
        <v>3334963284</v>
      </c>
      <c r="M10" s="96">
        <f t="shared" ref="M10:M37" si="3">IF(($F10      =0),0,($L10      /$F10      ))</f>
        <v>0.2568404014432038</v>
      </c>
      <c r="N10" s="80">
        <f>N9</f>
        <v>0</v>
      </c>
      <c r="O10" s="81">
        <f>O9</f>
        <v>0</v>
      </c>
      <c r="P10" s="81">
        <f t="shared" ref="P10:P37" si="4">$N10      +$O10</f>
        <v>0</v>
      </c>
      <c r="Q10" s="96">
        <f t="shared" ref="Q10:Q37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v>3230436845</v>
      </c>
      <c r="AA10" s="81">
        <v>104526439</v>
      </c>
      <c r="AB10" s="81">
        <f t="shared" ref="AB10:AB37" si="10">$Z10      +$AA10</f>
        <v>3334963284</v>
      </c>
      <c r="AC10" s="96">
        <f t="shared" ref="AC10:AC37" si="11">IF(($F10      =0),0,($AB10      /$F10      ))</f>
        <v>0.2568404014432038</v>
      </c>
      <c r="AD10" s="80">
        <f>AD9</f>
        <v>2791334855</v>
      </c>
      <c r="AE10" s="81">
        <f>AE9</f>
        <v>49782221</v>
      </c>
      <c r="AF10" s="81">
        <f t="shared" ref="AF10:AF37" si="12">$AD10      +$AE10</f>
        <v>2841117076</v>
      </c>
      <c r="AG10" s="81">
        <f>AG9</f>
        <v>12000005710</v>
      </c>
      <c r="AH10" s="81">
        <f>AH9</f>
        <v>12183180484</v>
      </c>
      <c r="AI10" s="82">
        <f>AI9</f>
        <v>2841117076</v>
      </c>
      <c r="AJ10" s="116">
        <f t="shared" ref="AJ10:AJ37" si="13">IF(($AG10      =0),0,($AI10      /$AG10      ))</f>
        <v>0.23675964367520289</v>
      </c>
      <c r="AK10" s="117">
        <f t="shared" ref="AK10:AK37" si="14">IF(($AF10      =0),0,(($L10      /$AF10      )-1))</f>
        <v>0.1738211396396534</v>
      </c>
    </row>
    <row r="11" spans="1:37" ht="13" x14ac:dyDescent="0.3">
      <c r="A11" s="55" t="s">
        <v>101</v>
      </c>
      <c r="B11" s="56" t="s">
        <v>184</v>
      </c>
      <c r="C11" s="57" t="s">
        <v>185</v>
      </c>
      <c r="D11" s="77">
        <v>249805269</v>
      </c>
      <c r="E11" s="78">
        <v>40044260</v>
      </c>
      <c r="F11" s="79">
        <f t="shared" si="0"/>
        <v>289849529</v>
      </c>
      <c r="G11" s="77">
        <v>249805269</v>
      </c>
      <c r="H11" s="78">
        <v>40044260</v>
      </c>
      <c r="I11" s="79">
        <f t="shared" si="1"/>
        <v>289849529</v>
      </c>
      <c r="J11" s="77">
        <v>77494363</v>
      </c>
      <c r="K11" s="78">
        <v>580584</v>
      </c>
      <c r="L11" s="78">
        <f t="shared" si="2"/>
        <v>78074947</v>
      </c>
      <c r="M11" s="95">
        <f t="shared" si="3"/>
        <v>0.2693637187176523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77494363</v>
      </c>
      <c r="AA11" s="78">
        <v>580584</v>
      </c>
      <c r="AB11" s="78">
        <f t="shared" si="10"/>
        <v>78074947</v>
      </c>
      <c r="AC11" s="95">
        <f t="shared" si="11"/>
        <v>0.2693637187176523</v>
      </c>
      <c r="AD11" s="77">
        <v>79682915</v>
      </c>
      <c r="AE11" s="78">
        <v>959139</v>
      </c>
      <c r="AF11" s="78">
        <f t="shared" si="12"/>
        <v>80642054</v>
      </c>
      <c r="AG11" s="78">
        <v>287364704</v>
      </c>
      <c r="AH11" s="78">
        <v>282257993</v>
      </c>
      <c r="AI11" s="79">
        <v>80642054</v>
      </c>
      <c r="AJ11" s="114">
        <f t="shared" si="13"/>
        <v>0.28062616207730229</v>
      </c>
      <c r="AK11" s="115">
        <f t="shared" si="14"/>
        <v>-3.1833353351838012E-2</v>
      </c>
    </row>
    <row r="12" spans="1:37" ht="13" x14ac:dyDescent="0.3">
      <c r="A12" s="55" t="s">
        <v>101</v>
      </c>
      <c r="B12" s="56" t="s">
        <v>186</v>
      </c>
      <c r="C12" s="57" t="s">
        <v>187</v>
      </c>
      <c r="D12" s="77">
        <v>477931227</v>
      </c>
      <c r="E12" s="78">
        <v>50378251</v>
      </c>
      <c r="F12" s="79">
        <f t="shared" si="0"/>
        <v>528309478</v>
      </c>
      <c r="G12" s="77">
        <v>477931227</v>
      </c>
      <c r="H12" s="78">
        <v>50378251</v>
      </c>
      <c r="I12" s="79">
        <f t="shared" si="1"/>
        <v>528309478</v>
      </c>
      <c r="J12" s="77">
        <v>9710777</v>
      </c>
      <c r="K12" s="78">
        <v>3417667</v>
      </c>
      <c r="L12" s="78">
        <f t="shared" si="2"/>
        <v>13128444</v>
      </c>
      <c r="M12" s="95">
        <f t="shared" si="3"/>
        <v>2.4849911929840485E-2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9710777</v>
      </c>
      <c r="AA12" s="78">
        <v>3417667</v>
      </c>
      <c r="AB12" s="78">
        <f t="shared" si="10"/>
        <v>13128444</v>
      </c>
      <c r="AC12" s="95">
        <f t="shared" si="11"/>
        <v>2.4849911929840485E-2</v>
      </c>
      <c r="AD12" s="77">
        <v>0</v>
      </c>
      <c r="AE12" s="78">
        <v>0</v>
      </c>
      <c r="AF12" s="78">
        <f t="shared" si="12"/>
        <v>0</v>
      </c>
      <c r="AG12" s="78">
        <v>451547978</v>
      </c>
      <c r="AH12" s="78">
        <v>451547978</v>
      </c>
      <c r="AI12" s="79">
        <v>0</v>
      </c>
      <c r="AJ12" s="114">
        <f t="shared" si="13"/>
        <v>0</v>
      </c>
      <c r="AK12" s="115">
        <f t="shared" si="14"/>
        <v>0</v>
      </c>
    </row>
    <row r="13" spans="1:37" ht="13" x14ac:dyDescent="0.3">
      <c r="A13" s="55" t="s">
        <v>101</v>
      </c>
      <c r="B13" s="56" t="s">
        <v>188</v>
      </c>
      <c r="C13" s="57" t="s">
        <v>189</v>
      </c>
      <c r="D13" s="77">
        <v>259933248</v>
      </c>
      <c r="E13" s="78">
        <v>48221808</v>
      </c>
      <c r="F13" s="79">
        <f t="shared" si="0"/>
        <v>308155056</v>
      </c>
      <c r="G13" s="77">
        <v>259933248</v>
      </c>
      <c r="H13" s="78">
        <v>48221808</v>
      </c>
      <c r="I13" s="79">
        <f t="shared" si="1"/>
        <v>308155056</v>
      </c>
      <c r="J13" s="77">
        <v>12155412</v>
      </c>
      <c r="K13" s="78">
        <v>245</v>
      </c>
      <c r="L13" s="78">
        <f t="shared" si="2"/>
        <v>12155657</v>
      </c>
      <c r="M13" s="95">
        <f t="shared" si="3"/>
        <v>3.944656030566638E-2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12155412</v>
      </c>
      <c r="AA13" s="78">
        <v>245</v>
      </c>
      <c r="AB13" s="78">
        <f t="shared" si="10"/>
        <v>12155657</v>
      </c>
      <c r="AC13" s="95">
        <f t="shared" si="11"/>
        <v>3.944656030566638E-2</v>
      </c>
      <c r="AD13" s="77">
        <v>56849790</v>
      </c>
      <c r="AE13" s="78">
        <v>4021763</v>
      </c>
      <c r="AF13" s="78">
        <f t="shared" si="12"/>
        <v>60871553</v>
      </c>
      <c r="AG13" s="78">
        <v>318089748</v>
      </c>
      <c r="AH13" s="78">
        <v>318089748</v>
      </c>
      <c r="AI13" s="79">
        <v>60871553</v>
      </c>
      <c r="AJ13" s="114">
        <f t="shared" si="13"/>
        <v>0.19136596945589079</v>
      </c>
      <c r="AK13" s="115">
        <f t="shared" si="14"/>
        <v>-0.80030644199269896</v>
      </c>
    </row>
    <row r="14" spans="1:37" ht="13" x14ac:dyDescent="0.3">
      <c r="A14" s="55" t="s">
        <v>116</v>
      </c>
      <c r="B14" s="56" t="s">
        <v>190</v>
      </c>
      <c r="C14" s="57" t="s">
        <v>191</v>
      </c>
      <c r="D14" s="77">
        <v>66395999</v>
      </c>
      <c r="E14" s="78">
        <v>3914000</v>
      </c>
      <c r="F14" s="79">
        <f t="shared" si="0"/>
        <v>70309999</v>
      </c>
      <c r="G14" s="77">
        <v>66395999</v>
      </c>
      <c r="H14" s="78">
        <v>3914000</v>
      </c>
      <c r="I14" s="79">
        <f t="shared" si="1"/>
        <v>70309999</v>
      </c>
      <c r="J14" s="77">
        <v>25001860</v>
      </c>
      <c r="K14" s="78">
        <v>22191278</v>
      </c>
      <c r="L14" s="78">
        <f t="shared" si="2"/>
        <v>47193138</v>
      </c>
      <c r="M14" s="95">
        <f t="shared" si="3"/>
        <v>0.67121517097447259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25001860</v>
      </c>
      <c r="AA14" s="78">
        <v>22191278</v>
      </c>
      <c r="AB14" s="78">
        <f t="shared" si="10"/>
        <v>47193138</v>
      </c>
      <c r="AC14" s="95">
        <f t="shared" si="11"/>
        <v>0.67121517097447259</v>
      </c>
      <c r="AD14" s="77">
        <v>29023459</v>
      </c>
      <c r="AE14" s="78">
        <v>26241</v>
      </c>
      <c r="AF14" s="78">
        <f t="shared" si="12"/>
        <v>29049700</v>
      </c>
      <c r="AG14" s="78">
        <v>64367999</v>
      </c>
      <c r="AH14" s="78">
        <v>65864466</v>
      </c>
      <c r="AI14" s="79">
        <v>29049700</v>
      </c>
      <c r="AJ14" s="114">
        <f t="shared" si="13"/>
        <v>0.45130655684977872</v>
      </c>
      <c r="AK14" s="115">
        <f t="shared" si="14"/>
        <v>0.62456541719880065</v>
      </c>
    </row>
    <row r="15" spans="1:37" ht="14" x14ac:dyDescent="0.3">
      <c r="A15" s="58" t="s">
        <v>0</v>
      </c>
      <c r="B15" s="59" t="s">
        <v>192</v>
      </c>
      <c r="C15" s="60" t="s">
        <v>0</v>
      </c>
      <c r="D15" s="80">
        <f>SUM(D11:D14)</f>
        <v>1054065743</v>
      </c>
      <c r="E15" s="81">
        <f>SUM(E11:E14)</f>
        <v>142558319</v>
      </c>
      <c r="F15" s="82">
        <f t="shared" si="0"/>
        <v>1196624062</v>
      </c>
      <c r="G15" s="80">
        <f>SUM(G11:G14)</f>
        <v>1054065743</v>
      </c>
      <c r="H15" s="81">
        <f>SUM(H11:H14)</f>
        <v>142558319</v>
      </c>
      <c r="I15" s="82">
        <f t="shared" si="1"/>
        <v>1196624062</v>
      </c>
      <c r="J15" s="80">
        <f>SUM(J11:J14)</f>
        <v>124362412</v>
      </c>
      <c r="K15" s="81">
        <f>SUM(K11:K14)</f>
        <v>26189774</v>
      </c>
      <c r="L15" s="81">
        <f t="shared" si="2"/>
        <v>150552186</v>
      </c>
      <c r="M15" s="96">
        <f t="shared" si="3"/>
        <v>0.12581410551645753</v>
      </c>
      <c r="N15" s="80">
        <f>SUM(N11:N14)</f>
        <v>0</v>
      </c>
      <c r="O15" s="81">
        <f>SUM(O11:O14)</f>
        <v>0</v>
      </c>
      <c r="P15" s="81">
        <f t="shared" si="4"/>
        <v>0</v>
      </c>
      <c r="Q15" s="96">
        <f t="shared" si="5"/>
        <v>0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v>124362412</v>
      </c>
      <c r="AA15" s="81">
        <v>26189774</v>
      </c>
      <c r="AB15" s="81">
        <f t="shared" si="10"/>
        <v>150552186</v>
      </c>
      <c r="AC15" s="96">
        <f t="shared" si="11"/>
        <v>0.12581410551645753</v>
      </c>
      <c r="AD15" s="80">
        <f>SUM(AD11:AD14)</f>
        <v>165556164</v>
      </c>
      <c r="AE15" s="81">
        <f>SUM(AE11:AE14)</f>
        <v>5007143</v>
      </c>
      <c r="AF15" s="81">
        <f t="shared" si="12"/>
        <v>170563307</v>
      </c>
      <c r="AG15" s="81">
        <f>SUM(AG11:AG14)</f>
        <v>1121370429</v>
      </c>
      <c r="AH15" s="81">
        <f>SUM(AH11:AH14)</f>
        <v>1117760185</v>
      </c>
      <c r="AI15" s="82">
        <f>SUM(AI11:AI14)</f>
        <v>170563307</v>
      </c>
      <c r="AJ15" s="116">
        <f t="shared" si="13"/>
        <v>0.15210255468578973</v>
      </c>
      <c r="AK15" s="117">
        <f t="shared" si="14"/>
        <v>-0.11732371605576342</v>
      </c>
    </row>
    <row r="16" spans="1:37" ht="13" x14ac:dyDescent="0.3">
      <c r="A16" s="55" t="s">
        <v>101</v>
      </c>
      <c r="B16" s="56" t="s">
        <v>193</v>
      </c>
      <c r="C16" s="57" t="s">
        <v>194</v>
      </c>
      <c r="D16" s="77">
        <v>450903245</v>
      </c>
      <c r="E16" s="78">
        <v>65296741</v>
      </c>
      <c r="F16" s="79">
        <f t="shared" si="0"/>
        <v>516199986</v>
      </c>
      <c r="G16" s="77">
        <v>450903245</v>
      </c>
      <c r="H16" s="78">
        <v>65296741</v>
      </c>
      <c r="I16" s="79">
        <f t="shared" si="1"/>
        <v>516199986</v>
      </c>
      <c r="J16" s="77">
        <v>84047721</v>
      </c>
      <c r="K16" s="78">
        <v>-1641930561</v>
      </c>
      <c r="L16" s="78">
        <f t="shared" si="2"/>
        <v>-1557882840</v>
      </c>
      <c r="M16" s="95">
        <f t="shared" si="3"/>
        <v>-3.0179831116849352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84047721</v>
      </c>
      <c r="AA16" s="78">
        <v>-1641930561</v>
      </c>
      <c r="AB16" s="78">
        <f t="shared" si="10"/>
        <v>-1557882840</v>
      </c>
      <c r="AC16" s="95">
        <f t="shared" si="11"/>
        <v>-3.0179831116849352</v>
      </c>
      <c r="AD16" s="77">
        <v>5646036</v>
      </c>
      <c r="AE16" s="78">
        <v>75000</v>
      </c>
      <c r="AF16" s="78">
        <f t="shared" si="12"/>
        <v>5721036</v>
      </c>
      <c r="AG16" s="78">
        <v>500845177</v>
      </c>
      <c r="AH16" s="78">
        <v>427185999</v>
      </c>
      <c r="AI16" s="79">
        <v>5721036</v>
      </c>
      <c r="AJ16" s="114">
        <f t="shared" si="13"/>
        <v>1.1422763486050301E-2</v>
      </c>
      <c r="AK16" s="115">
        <f t="shared" si="14"/>
        <v>-273.30781977250274</v>
      </c>
    </row>
    <row r="17" spans="1:37" ht="13" x14ac:dyDescent="0.3">
      <c r="A17" s="55" t="s">
        <v>101</v>
      </c>
      <c r="B17" s="56" t="s">
        <v>195</v>
      </c>
      <c r="C17" s="57" t="s">
        <v>196</v>
      </c>
      <c r="D17" s="77">
        <v>307279984</v>
      </c>
      <c r="E17" s="78">
        <v>42079866</v>
      </c>
      <c r="F17" s="79">
        <f t="shared" si="0"/>
        <v>349359850</v>
      </c>
      <c r="G17" s="77">
        <v>307279984</v>
      </c>
      <c r="H17" s="78">
        <v>42079866</v>
      </c>
      <c r="I17" s="79">
        <f t="shared" si="1"/>
        <v>349359850</v>
      </c>
      <c r="J17" s="77">
        <v>79162627</v>
      </c>
      <c r="K17" s="78">
        <v>3646427</v>
      </c>
      <c r="L17" s="78">
        <f t="shared" si="2"/>
        <v>82809054</v>
      </c>
      <c r="M17" s="95">
        <f t="shared" si="3"/>
        <v>0.23703082652457058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79162627</v>
      </c>
      <c r="AA17" s="78">
        <v>3646427</v>
      </c>
      <c r="AB17" s="78">
        <f t="shared" si="10"/>
        <v>82809054</v>
      </c>
      <c r="AC17" s="95">
        <f t="shared" si="11"/>
        <v>0.23703082652457058</v>
      </c>
      <c r="AD17" s="77">
        <v>34070926</v>
      </c>
      <c r="AE17" s="78">
        <v>60221071</v>
      </c>
      <c r="AF17" s="78">
        <f t="shared" si="12"/>
        <v>94291997</v>
      </c>
      <c r="AG17" s="78">
        <v>353457621</v>
      </c>
      <c r="AH17" s="78">
        <v>353457621</v>
      </c>
      <c r="AI17" s="79">
        <v>94291997</v>
      </c>
      <c r="AJ17" s="114">
        <f t="shared" si="13"/>
        <v>0.26677030398504264</v>
      </c>
      <c r="AK17" s="115">
        <f t="shared" si="14"/>
        <v>-0.12178067455714192</v>
      </c>
    </row>
    <row r="18" spans="1:37" ht="13" x14ac:dyDescent="0.3">
      <c r="A18" s="55" t="s">
        <v>101</v>
      </c>
      <c r="B18" s="56" t="s">
        <v>197</v>
      </c>
      <c r="C18" s="57" t="s">
        <v>198</v>
      </c>
      <c r="D18" s="77">
        <v>332859947</v>
      </c>
      <c r="E18" s="78">
        <v>41201000</v>
      </c>
      <c r="F18" s="79">
        <f t="shared" si="0"/>
        <v>374060947</v>
      </c>
      <c r="G18" s="77">
        <v>332859947</v>
      </c>
      <c r="H18" s="78">
        <v>41201000</v>
      </c>
      <c r="I18" s="79">
        <f t="shared" si="1"/>
        <v>374060947</v>
      </c>
      <c r="J18" s="77">
        <v>94244271</v>
      </c>
      <c r="K18" s="78">
        <v>9762365</v>
      </c>
      <c r="L18" s="78">
        <f t="shared" si="2"/>
        <v>104006636</v>
      </c>
      <c r="M18" s="95">
        <f t="shared" si="3"/>
        <v>0.2780472990675501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94244271</v>
      </c>
      <c r="AA18" s="78">
        <v>9762365</v>
      </c>
      <c r="AB18" s="78">
        <f t="shared" si="10"/>
        <v>104006636</v>
      </c>
      <c r="AC18" s="95">
        <f t="shared" si="11"/>
        <v>0.2780472990675501</v>
      </c>
      <c r="AD18" s="77">
        <v>94265833</v>
      </c>
      <c r="AE18" s="78">
        <v>4550140</v>
      </c>
      <c r="AF18" s="78">
        <f t="shared" si="12"/>
        <v>98815973</v>
      </c>
      <c r="AG18" s="78">
        <v>333845779</v>
      </c>
      <c r="AH18" s="78">
        <v>311089603</v>
      </c>
      <c r="AI18" s="79">
        <v>98815973</v>
      </c>
      <c r="AJ18" s="114">
        <f t="shared" si="13"/>
        <v>0.29599287819661185</v>
      </c>
      <c r="AK18" s="115">
        <f t="shared" si="14"/>
        <v>5.2528582600709806E-2</v>
      </c>
    </row>
    <row r="19" spans="1:37" ht="13" x14ac:dyDescent="0.3">
      <c r="A19" s="55" t="s">
        <v>101</v>
      </c>
      <c r="B19" s="56" t="s">
        <v>61</v>
      </c>
      <c r="C19" s="57" t="s">
        <v>62</v>
      </c>
      <c r="D19" s="77">
        <v>4536590380</v>
      </c>
      <c r="E19" s="78">
        <v>140263000</v>
      </c>
      <c r="F19" s="79">
        <f t="shared" si="0"/>
        <v>4676853380</v>
      </c>
      <c r="G19" s="77">
        <v>4536590380</v>
      </c>
      <c r="H19" s="78">
        <v>140263000</v>
      </c>
      <c r="I19" s="79">
        <f t="shared" si="1"/>
        <v>4676853380</v>
      </c>
      <c r="J19" s="77">
        <v>1115570012</v>
      </c>
      <c r="K19" s="78">
        <v>59013224</v>
      </c>
      <c r="L19" s="78">
        <f t="shared" si="2"/>
        <v>1174583236</v>
      </c>
      <c r="M19" s="95">
        <f t="shared" si="3"/>
        <v>0.25114818459414695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1115570012</v>
      </c>
      <c r="AA19" s="78">
        <v>59013224</v>
      </c>
      <c r="AB19" s="78">
        <f t="shared" si="10"/>
        <v>1174583236</v>
      </c>
      <c r="AC19" s="95">
        <f t="shared" si="11"/>
        <v>0.25114818459414695</v>
      </c>
      <c r="AD19" s="77">
        <v>1061575394</v>
      </c>
      <c r="AE19" s="78">
        <v>27680411</v>
      </c>
      <c r="AF19" s="78">
        <f t="shared" si="12"/>
        <v>1089255805</v>
      </c>
      <c r="AG19" s="78">
        <v>4372451090</v>
      </c>
      <c r="AH19" s="78">
        <v>4316578031</v>
      </c>
      <c r="AI19" s="79">
        <v>1089255805</v>
      </c>
      <c r="AJ19" s="114">
        <f t="shared" si="13"/>
        <v>0.24911789350627134</v>
      </c>
      <c r="AK19" s="115">
        <f t="shared" si="14"/>
        <v>7.8335530192561231E-2</v>
      </c>
    </row>
    <row r="20" spans="1:37" ht="13" x14ac:dyDescent="0.3">
      <c r="A20" s="55" t="s">
        <v>101</v>
      </c>
      <c r="B20" s="56" t="s">
        <v>199</v>
      </c>
      <c r="C20" s="57" t="s">
        <v>200</v>
      </c>
      <c r="D20" s="77">
        <v>546493025</v>
      </c>
      <c r="E20" s="78">
        <v>56483500</v>
      </c>
      <c r="F20" s="79">
        <f t="shared" si="0"/>
        <v>602976525</v>
      </c>
      <c r="G20" s="77">
        <v>546493025</v>
      </c>
      <c r="H20" s="78">
        <v>56483500</v>
      </c>
      <c r="I20" s="79">
        <f t="shared" si="1"/>
        <v>602976525</v>
      </c>
      <c r="J20" s="77">
        <v>198816855</v>
      </c>
      <c r="K20" s="78">
        <v>12317592</v>
      </c>
      <c r="L20" s="78">
        <f t="shared" si="2"/>
        <v>211134447</v>
      </c>
      <c r="M20" s="95">
        <f t="shared" si="3"/>
        <v>0.35015367638068495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198816855</v>
      </c>
      <c r="AA20" s="78">
        <v>12317592</v>
      </c>
      <c r="AB20" s="78">
        <f t="shared" si="10"/>
        <v>211134447</v>
      </c>
      <c r="AC20" s="95">
        <f t="shared" si="11"/>
        <v>0.35015367638068495</v>
      </c>
      <c r="AD20" s="77">
        <v>156210448</v>
      </c>
      <c r="AE20" s="78">
        <v>18982719</v>
      </c>
      <c r="AF20" s="78">
        <f t="shared" si="12"/>
        <v>175193167</v>
      </c>
      <c r="AG20" s="78">
        <v>632200852</v>
      </c>
      <c r="AH20" s="78">
        <v>631838388</v>
      </c>
      <c r="AI20" s="79">
        <v>175193167</v>
      </c>
      <c r="AJ20" s="114">
        <f t="shared" si="13"/>
        <v>0.27711630954904187</v>
      </c>
      <c r="AK20" s="115">
        <f t="shared" si="14"/>
        <v>0.2051522934110781</v>
      </c>
    </row>
    <row r="21" spans="1:37" ht="13" x14ac:dyDescent="0.3">
      <c r="A21" s="55" t="s">
        <v>116</v>
      </c>
      <c r="B21" s="56" t="s">
        <v>201</v>
      </c>
      <c r="C21" s="57" t="s">
        <v>202</v>
      </c>
      <c r="D21" s="77">
        <v>169741000</v>
      </c>
      <c r="E21" s="78">
        <v>450000</v>
      </c>
      <c r="F21" s="79">
        <f t="shared" si="0"/>
        <v>170191000</v>
      </c>
      <c r="G21" s="77">
        <v>169741000</v>
      </c>
      <c r="H21" s="78">
        <v>450000</v>
      </c>
      <c r="I21" s="79">
        <f t="shared" si="1"/>
        <v>170191000</v>
      </c>
      <c r="J21" s="77">
        <v>65650119</v>
      </c>
      <c r="K21" s="78">
        <v>0</v>
      </c>
      <c r="L21" s="78">
        <f t="shared" si="2"/>
        <v>65650119</v>
      </c>
      <c r="M21" s="95">
        <f t="shared" si="3"/>
        <v>0.38574377611037014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65650119</v>
      </c>
      <c r="AA21" s="78">
        <v>0</v>
      </c>
      <c r="AB21" s="78">
        <f t="shared" si="10"/>
        <v>65650119</v>
      </c>
      <c r="AC21" s="95">
        <f t="shared" si="11"/>
        <v>0.38574377611037014</v>
      </c>
      <c r="AD21" s="77">
        <v>66835245</v>
      </c>
      <c r="AE21" s="78">
        <v>252199</v>
      </c>
      <c r="AF21" s="78">
        <f t="shared" si="12"/>
        <v>67087444</v>
      </c>
      <c r="AG21" s="78">
        <v>167304000</v>
      </c>
      <c r="AH21" s="78">
        <v>193150000</v>
      </c>
      <c r="AI21" s="79">
        <v>67087444</v>
      </c>
      <c r="AJ21" s="114">
        <f t="shared" si="13"/>
        <v>0.40099127337063073</v>
      </c>
      <c r="AK21" s="115">
        <f t="shared" si="14"/>
        <v>-2.1424649894248415E-2</v>
      </c>
    </row>
    <row r="22" spans="1:37" ht="14" x14ac:dyDescent="0.3">
      <c r="A22" s="58" t="s">
        <v>0</v>
      </c>
      <c r="B22" s="59" t="s">
        <v>203</v>
      </c>
      <c r="C22" s="60" t="s">
        <v>0</v>
      </c>
      <c r="D22" s="80">
        <f>SUM(D16:D21)</f>
        <v>6343867581</v>
      </c>
      <c r="E22" s="81">
        <f>SUM(E16:E21)</f>
        <v>345774107</v>
      </c>
      <c r="F22" s="82">
        <f t="shared" si="0"/>
        <v>6689641688</v>
      </c>
      <c r="G22" s="80">
        <f>SUM(G16:G21)</f>
        <v>6343867581</v>
      </c>
      <c r="H22" s="81">
        <f>SUM(H16:H21)</f>
        <v>345774107</v>
      </c>
      <c r="I22" s="82">
        <f t="shared" si="1"/>
        <v>6689641688</v>
      </c>
      <c r="J22" s="80">
        <f>SUM(J16:J21)</f>
        <v>1637491605</v>
      </c>
      <c r="K22" s="81">
        <f>SUM(K16:K21)</f>
        <v>-1557190953</v>
      </c>
      <c r="L22" s="81">
        <f t="shared" si="2"/>
        <v>80300652</v>
      </c>
      <c r="M22" s="96">
        <f t="shared" si="3"/>
        <v>1.2003729907394706E-2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1637491605</v>
      </c>
      <c r="AA22" s="81">
        <v>-1557190953</v>
      </c>
      <c r="AB22" s="81">
        <f t="shared" si="10"/>
        <v>80300652</v>
      </c>
      <c r="AC22" s="96">
        <f t="shared" si="11"/>
        <v>1.2003729907394706E-2</v>
      </c>
      <c r="AD22" s="80">
        <f>SUM(AD16:AD21)</f>
        <v>1418603882</v>
      </c>
      <c r="AE22" s="81">
        <f>SUM(AE16:AE21)</f>
        <v>111761540</v>
      </c>
      <c r="AF22" s="81">
        <f t="shared" si="12"/>
        <v>1530365422</v>
      </c>
      <c r="AG22" s="81">
        <f>SUM(AG16:AG21)</f>
        <v>6360104519</v>
      </c>
      <c r="AH22" s="81">
        <f>SUM(AH16:AH21)</f>
        <v>6233299642</v>
      </c>
      <c r="AI22" s="82">
        <f>SUM(AI16:AI21)</f>
        <v>1530365422</v>
      </c>
      <c r="AJ22" s="116">
        <f t="shared" si="13"/>
        <v>0.24061953973055455</v>
      </c>
      <c r="AK22" s="117">
        <f t="shared" si="14"/>
        <v>-0.94752844592172181</v>
      </c>
    </row>
    <row r="23" spans="1:37" ht="13" x14ac:dyDescent="0.3">
      <c r="A23" s="55" t="s">
        <v>101</v>
      </c>
      <c r="B23" s="56" t="s">
        <v>204</v>
      </c>
      <c r="C23" s="57" t="s">
        <v>205</v>
      </c>
      <c r="D23" s="77">
        <v>773089116</v>
      </c>
      <c r="E23" s="78">
        <v>275884896</v>
      </c>
      <c r="F23" s="79">
        <f t="shared" si="0"/>
        <v>1048974012</v>
      </c>
      <c r="G23" s="77">
        <v>773089116</v>
      </c>
      <c r="H23" s="78">
        <v>275884896</v>
      </c>
      <c r="I23" s="79">
        <f t="shared" si="1"/>
        <v>1048974012</v>
      </c>
      <c r="J23" s="77">
        <v>248005395</v>
      </c>
      <c r="K23" s="78">
        <v>55879965</v>
      </c>
      <c r="L23" s="78">
        <f t="shared" si="2"/>
        <v>303885360</v>
      </c>
      <c r="M23" s="95">
        <f t="shared" si="3"/>
        <v>0.28969770130015388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248005395</v>
      </c>
      <c r="AA23" s="78">
        <v>55879965</v>
      </c>
      <c r="AB23" s="78">
        <f t="shared" si="10"/>
        <v>303885360</v>
      </c>
      <c r="AC23" s="95">
        <f t="shared" si="11"/>
        <v>0.28969770130015388</v>
      </c>
      <c r="AD23" s="77">
        <v>227333658</v>
      </c>
      <c r="AE23" s="78">
        <v>37873970</v>
      </c>
      <c r="AF23" s="78">
        <f t="shared" si="12"/>
        <v>265207628</v>
      </c>
      <c r="AG23" s="78">
        <v>997266767</v>
      </c>
      <c r="AH23" s="78">
        <v>1073705635</v>
      </c>
      <c r="AI23" s="79">
        <v>265207628</v>
      </c>
      <c r="AJ23" s="114">
        <f t="shared" si="13"/>
        <v>0.26593448892095689</v>
      </c>
      <c r="AK23" s="115">
        <f t="shared" si="14"/>
        <v>0.14583944018382455</v>
      </c>
    </row>
    <row r="24" spans="1:37" ht="13" x14ac:dyDescent="0.3">
      <c r="A24" s="55" t="s">
        <v>101</v>
      </c>
      <c r="B24" s="56" t="s">
        <v>206</v>
      </c>
      <c r="C24" s="57" t="s">
        <v>207</v>
      </c>
      <c r="D24" s="77">
        <v>1163410313</v>
      </c>
      <c r="E24" s="78">
        <v>146249241</v>
      </c>
      <c r="F24" s="79">
        <f t="shared" si="0"/>
        <v>1309659554</v>
      </c>
      <c r="G24" s="77">
        <v>1163410313</v>
      </c>
      <c r="H24" s="78">
        <v>146249241</v>
      </c>
      <c r="I24" s="79">
        <f t="shared" si="1"/>
        <v>1309659554</v>
      </c>
      <c r="J24" s="77">
        <v>341938176</v>
      </c>
      <c r="K24" s="78">
        <v>26688846</v>
      </c>
      <c r="L24" s="78">
        <f t="shared" si="2"/>
        <v>368627022</v>
      </c>
      <c r="M24" s="95">
        <f t="shared" si="3"/>
        <v>0.28146782182753427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341938176</v>
      </c>
      <c r="AA24" s="78">
        <v>26688846</v>
      </c>
      <c r="AB24" s="78">
        <f t="shared" si="10"/>
        <v>368627022</v>
      </c>
      <c r="AC24" s="95">
        <f t="shared" si="11"/>
        <v>0.28146782182753427</v>
      </c>
      <c r="AD24" s="77">
        <v>322300421</v>
      </c>
      <c r="AE24" s="78">
        <v>44840922</v>
      </c>
      <c r="AF24" s="78">
        <f t="shared" si="12"/>
        <v>367141343</v>
      </c>
      <c r="AG24" s="78">
        <v>1265491715</v>
      </c>
      <c r="AH24" s="78">
        <v>1265491715</v>
      </c>
      <c r="AI24" s="79">
        <v>367141343</v>
      </c>
      <c r="AJ24" s="114">
        <f t="shared" si="13"/>
        <v>0.29011753980546606</v>
      </c>
      <c r="AK24" s="115">
        <f t="shared" si="14"/>
        <v>4.0466131867911148E-3</v>
      </c>
    </row>
    <row r="25" spans="1:37" ht="13" x14ac:dyDescent="0.3">
      <c r="A25" s="55" t="s">
        <v>101</v>
      </c>
      <c r="B25" s="56" t="s">
        <v>208</v>
      </c>
      <c r="C25" s="57" t="s">
        <v>209</v>
      </c>
      <c r="D25" s="77">
        <v>555695519</v>
      </c>
      <c r="E25" s="78">
        <v>212841009</v>
      </c>
      <c r="F25" s="79">
        <f t="shared" si="0"/>
        <v>768536528</v>
      </c>
      <c r="G25" s="77">
        <v>555695519</v>
      </c>
      <c r="H25" s="78">
        <v>212841009</v>
      </c>
      <c r="I25" s="79">
        <f t="shared" si="1"/>
        <v>768536528</v>
      </c>
      <c r="J25" s="77">
        <v>167711786</v>
      </c>
      <c r="K25" s="78">
        <v>8319587</v>
      </c>
      <c r="L25" s="78">
        <f t="shared" si="2"/>
        <v>176031373</v>
      </c>
      <c r="M25" s="95">
        <f t="shared" si="3"/>
        <v>0.22904750338685267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167711786</v>
      </c>
      <c r="AA25" s="78">
        <v>8319587</v>
      </c>
      <c r="AB25" s="78">
        <f t="shared" si="10"/>
        <v>176031373</v>
      </c>
      <c r="AC25" s="95">
        <f t="shared" si="11"/>
        <v>0.22904750338685267</v>
      </c>
      <c r="AD25" s="77">
        <v>171146431</v>
      </c>
      <c r="AE25" s="78">
        <v>23991769</v>
      </c>
      <c r="AF25" s="78">
        <f t="shared" si="12"/>
        <v>195138200</v>
      </c>
      <c r="AG25" s="78">
        <v>593943670</v>
      </c>
      <c r="AH25" s="78">
        <v>657476064</v>
      </c>
      <c r="AI25" s="79">
        <v>195138200</v>
      </c>
      <c r="AJ25" s="114">
        <f t="shared" si="13"/>
        <v>0.32854664483586465</v>
      </c>
      <c r="AK25" s="115">
        <f t="shared" si="14"/>
        <v>-9.7914334558789617E-2</v>
      </c>
    </row>
    <row r="26" spans="1:37" ht="13" x14ac:dyDescent="0.3">
      <c r="A26" s="55" t="s">
        <v>101</v>
      </c>
      <c r="B26" s="56" t="s">
        <v>210</v>
      </c>
      <c r="C26" s="57" t="s">
        <v>211</v>
      </c>
      <c r="D26" s="77">
        <v>2137247148</v>
      </c>
      <c r="E26" s="78">
        <v>316680865</v>
      </c>
      <c r="F26" s="79">
        <f t="shared" si="0"/>
        <v>2453928013</v>
      </c>
      <c r="G26" s="77">
        <v>2137247148</v>
      </c>
      <c r="H26" s="78">
        <v>316680865</v>
      </c>
      <c r="I26" s="79">
        <f t="shared" si="1"/>
        <v>2453928013</v>
      </c>
      <c r="J26" s="77">
        <v>565170810</v>
      </c>
      <c r="K26" s="78">
        <v>25048572</v>
      </c>
      <c r="L26" s="78">
        <f t="shared" si="2"/>
        <v>590219382</v>
      </c>
      <c r="M26" s="95">
        <f t="shared" si="3"/>
        <v>0.24052025115375705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565170810</v>
      </c>
      <c r="AA26" s="78">
        <v>25048572</v>
      </c>
      <c r="AB26" s="78">
        <f t="shared" si="10"/>
        <v>590219382</v>
      </c>
      <c r="AC26" s="95">
        <f t="shared" si="11"/>
        <v>0.24052025115375705</v>
      </c>
      <c r="AD26" s="77">
        <v>558266939</v>
      </c>
      <c r="AE26" s="78">
        <v>24953063</v>
      </c>
      <c r="AF26" s="78">
        <f t="shared" si="12"/>
        <v>583220002</v>
      </c>
      <c r="AG26" s="78">
        <v>1903683770</v>
      </c>
      <c r="AH26" s="78">
        <v>2268496559</v>
      </c>
      <c r="AI26" s="79">
        <v>583220002</v>
      </c>
      <c r="AJ26" s="114">
        <f t="shared" si="13"/>
        <v>0.30636390937976005</v>
      </c>
      <c r="AK26" s="115">
        <f t="shared" si="14"/>
        <v>1.2001268776786533E-2</v>
      </c>
    </row>
    <row r="27" spans="1:37" ht="13" x14ac:dyDescent="0.3">
      <c r="A27" s="55" t="s">
        <v>101</v>
      </c>
      <c r="B27" s="56" t="s">
        <v>212</v>
      </c>
      <c r="C27" s="57" t="s">
        <v>213</v>
      </c>
      <c r="D27" s="77">
        <v>247535024</v>
      </c>
      <c r="E27" s="78">
        <v>44113000</v>
      </c>
      <c r="F27" s="79">
        <f t="shared" si="0"/>
        <v>291648024</v>
      </c>
      <c r="G27" s="77">
        <v>247535024</v>
      </c>
      <c r="H27" s="78">
        <v>44113000</v>
      </c>
      <c r="I27" s="79">
        <f t="shared" si="1"/>
        <v>291648024</v>
      </c>
      <c r="J27" s="77">
        <v>22594802</v>
      </c>
      <c r="K27" s="78">
        <v>6886278</v>
      </c>
      <c r="L27" s="78">
        <f t="shared" si="2"/>
        <v>29481080</v>
      </c>
      <c r="M27" s="95">
        <f t="shared" si="3"/>
        <v>0.10108444965840056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22594802</v>
      </c>
      <c r="AA27" s="78">
        <v>6886278</v>
      </c>
      <c r="AB27" s="78">
        <f t="shared" si="10"/>
        <v>29481080</v>
      </c>
      <c r="AC27" s="95">
        <f t="shared" si="11"/>
        <v>0.10108444965840056</v>
      </c>
      <c r="AD27" s="77">
        <v>78150557</v>
      </c>
      <c r="AE27" s="78">
        <v>4847340</v>
      </c>
      <c r="AF27" s="78">
        <f t="shared" si="12"/>
        <v>82997897</v>
      </c>
      <c r="AG27" s="78">
        <v>322727566</v>
      </c>
      <c r="AH27" s="78">
        <v>317294732</v>
      </c>
      <c r="AI27" s="79">
        <v>82997897</v>
      </c>
      <c r="AJ27" s="114">
        <f t="shared" si="13"/>
        <v>0.25717634854904214</v>
      </c>
      <c r="AK27" s="115">
        <f t="shared" si="14"/>
        <v>-0.64479726516444147</v>
      </c>
    </row>
    <row r="28" spans="1:37" ht="13" x14ac:dyDescent="0.3">
      <c r="A28" s="55" t="s">
        <v>101</v>
      </c>
      <c r="B28" s="56" t="s">
        <v>214</v>
      </c>
      <c r="C28" s="57" t="s">
        <v>215</v>
      </c>
      <c r="D28" s="77">
        <v>423371612</v>
      </c>
      <c r="E28" s="78">
        <v>34810650</v>
      </c>
      <c r="F28" s="79">
        <f t="shared" si="0"/>
        <v>458182262</v>
      </c>
      <c r="G28" s="77">
        <v>423371612</v>
      </c>
      <c r="H28" s="78">
        <v>34810650</v>
      </c>
      <c r="I28" s="79">
        <f t="shared" si="1"/>
        <v>458182262</v>
      </c>
      <c r="J28" s="77">
        <v>102891126</v>
      </c>
      <c r="K28" s="78">
        <v>2939677</v>
      </c>
      <c r="L28" s="78">
        <f t="shared" si="2"/>
        <v>105830803</v>
      </c>
      <c r="M28" s="95">
        <f t="shared" si="3"/>
        <v>0.23097970344386662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102891126</v>
      </c>
      <c r="AA28" s="78">
        <v>2939677</v>
      </c>
      <c r="AB28" s="78">
        <f t="shared" si="10"/>
        <v>105830803</v>
      </c>
      <c r="AC28" s="95">
        <f t="shared" si="11"/>
        <v>0.23097970344386662</v>
      </c>
      <c r="AD28" s="77">
        <v>117196502</v>
      </c>
      <c r="AE28" s="78">
        <v>12213162</v>
      </c>
      <c r="AF28" s="78">
        <f t="shared" si="12"/>
        <v>129409664</v>
      </c>
      <c r="AG28" s="78">
        <v>474964728</v>
      </c>
      <c r="AH28" s="78">
        <v>448804383</v>
      </c>
      <c r="AI28" s="79">
        <v>129409664</v>
      </c>
      <c r="AJ28" s="114">
        <f t="shared" si="13"/>
        <v>0.27246163003497809</v>
      </c>
      <c r="AK28" s="115">
        <f t="shared" si="14"/>
        <v>-0.18220324720107461</v>
      </c>
    </row>
    <row r="29" spans="1:37" ht="13" x14ac:dyDescent="0.3">
      <c r="A29" s="55" t="s">
        <v>116</v>
      </c>
      <c r="B29" s="56" t="s">
        <v>216</v>
      </c>
      <c r="C29" s="57" t="s">
        <v>217</v>
      </c>
      <c r="D29" s="77">
        <v>191513325</v>
      </c>
      <c r="E29" s="78">
        <v>9920004</v>
      </c>
      <c r="F29" s="79">
        <f t="shared" si="0"/>
        <v>201433329</v>
      </c>
      <c r="G29" s="77">
        <v>191513325</v>
      </c>
      <c r="H29" s="78">
        <v>9920004</v>
      </c>
      <c r="I29" s="79">
        <f t="shared" si="1"/>
        <v>201433329</v>
      </c>
      <c r="J29" s="77">
        <v>52446062</v>
      </c>
      <c r="K29" s="78">
        <v>139695</v>
      </c>
      <c r="L29" s="78">
        <f t="shared" si="2"/>
        <v>52585757</v>
      </c>
      <c r="M29" s="95">
        <f t="shared" si="3"/>
        <v>0.26105787587912027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52446062</v>
      </c>
      <c r="AA29" s="78">
        <v>139695</v>
      </c>
      <c r="AB29" s="78">
        <f t="shared" si="10"/>
        <v>52585757</v>
      </c>
      <c r="AC29" s="95">
        <f t="shared" si="11"/>
        <v>0.26105787587912027</v>
      </c>
      <c r="AD29" s="77">
        <v>62397087</v>
      </c>
      <c r="AE29" s="78">
        <v>0</v>
      </c>
      <c r="AF29" s="78">
        <f t="shared" si="12"/>
        <v>62397087</v>
      </c>
      <c r="AG29" s="78">
        <v>174233340</v>
      </c>
      <c r="AH29" s="78">
        <v>20764236</v>
      </c>
      <c r="AI29" s="79">
        <v>62397087</v>
      </c>
      <c r="AJ29" s="114">
        <f t="shared" si="13"/>
        <v>0.35812369205572253</v>
      </c>
      <c r="AK29" s="115">
        <f t="shared" si="14"/>
        <v>-0.15724019295964886</v>
      </c>
    </row>
    <row r="30" spans="1:37" ht="14" x14ac:dyDescent="0.3">
      <c r="A30" s="58" t="s">
        <v>0</v>
      </c>
      <c r="B30" s="59" t="s">
        <v>218</v>
      </c>
      <c r="C30" s="60" t="s">
        <v>0</v>
      </c>
      <c r="D30" s="80">
        <f>SUM(D23:D29)</f>
        <v>5491862057</v>
      </c>
      <c r="E30" s="81">
        <f>SUM(E23:E29)</f>
        <v>1040499665</v>
      </c>
      <c r="F30" s="82">
        <f t="shared" si="0"/>
        <v>6532361722</v>
      </c>
      <c r="G30" s="80">
        <f>SUM(G23:G29)</f>
        <v>5491862057</v>
      </c>
      <c r="H30" s="81">
        <f>SUM(H23:H29)</f>
        <v>1040499665</v>
      </c>
      <c r="I30" s="82">
        <f t="shared" si="1"/>
        <v>6532361722</v>
      </c>
      <c r="J30" s="80">
        <f>SUM(J23:J29)</f>
        <v>1500758157</v>
      </c>
      <c r="K30" s="81">
        <f>SUM(K23:K29)</f>
        <v>125902620</v>
      </c>
      <c r="L30" s="81">
        <f t="shared" si="2"/>
        <v>1626660777</v>
      </c>
      <c r="M30" s="96">
        <f t="shared" si="3"/>
        <v>0.24901572298448418</v>
      </c>
      <c r="N30" s="80">
        <f>SUM(N23:N29)</f>
        <v>0</v>
      </c>
      <c r="O30" s="81">
        <f>SUM(O23:O29)</f>
        <v>0</v>
      </c>
      <c r="P30" s="81">
        <f t="shared" si="4"/>
        <v>0</v>
      </c>
      <c r="Q30" s="96">
        <f t="shared" si="5"/>
        <v>0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v>1500758157</v>
      </c>
      <c r="AA30" s="81">
        <v>125902620</v>
      </c>
      <c r="AB30" s="81">
        <f t="shared" si="10"/>
        <v>1626660777</v>
      </c>
      <c r="AC30" s="96">
        <f t="shared" si="11"/>
        <v>0.24901572298448418</v>
      </c>
      <c r="AD30" s="80">
        <f>SUM(AD23:AD29)</f>
        <v>1536791595</v>
      </c>
      <c r="AE30" s="81">
        <f>SUM(AE23:AE29)</f>
        <v>148720226</v>
      </c>
      <c r="AF30" s="81">
        <f t="shared" si="12"/>
        <v>1685511821</v>
      </c>
      <c r="AG30" s="81">
        <f>SUM(AG23:AG29)</f>
        <v>5732311556</v>
      </c>
      <c r="AH30" s="81">
        <f>SUM(AH23:AH29)</f>
        <v>6052033324</v>
      </c>
      <c r="AI30" s="82">
        <f>SUM(AI23:AI29)</f>
        <v>1685511821</v>
      </c>
      <c r="AJ30" s="116">
        <f t="shared" si="13"/>
        <v>0.29403702233103118</v>
      </c>
      <c r="AK30" s="117">
        <f t="shared" si="14"/>
        <v>-3.4915829878359506E-2</v>
      </c>
    </row>
    <row r="31" spans="1:37" ht="13" x14ac:dyDescent="0.3">
      <c r="A31" s="55" t="s">
        <v>101</v>
      </c>
      <c r="B31" s="56" t="s">
        <v>219</v>
      </c>
      <c r="C31" s="57" t="s">
        <v>220</v>
      </c>
      <c r="D31" s="77">
        <v>1429951371</v>
      </c>
      <c r="E31" s="78">
        <v>95021271</v>
      </c>
      <c r="F31" s="79">
        <f t="shared" si="0"/>
        <v>1524972642</v>
      </c>
      <c r="G31" s="77">
        <v>1429951371</v>
      </c>
      <c r="H31" s="78">
        <v>95021271</v>
      </c>
      <c r="I31" s="79">
        <f t="shared" si="1"/>
        <v>1524972642</v>
      </c>
      <c r="J31" s="77">
        <v>389352421</v>
      </c>
      <c r="K31" s="78">
        <v>12211639</v>
      </c>
      <c r="L31" s="78">
        <f t="shared" si="2"/>
        <v>401564060</v>
      </c>
      <c r="M31" s="95">
        <f t="shared" si="3"/>
        <v>0.26332541905364881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389352421</v>
      </c>
      <c r="AA31" s="78">
        <v>12211639</v>
      </c>
      <c r="AB31" s="78">
        <f t="shared" si="10"/>
        <v>401564060</v>
      </c>
      <c r="AC31" s="95">
        <f t="shared" si="11"/>
        <v>0.26332541905364881</v>
      </c>
      <c r="AD31" s="77">
        <v>326845748</v>
      </c>
      <c r="AE31" s="78">
        <v>15707518</v>
      </c>
      <c r="AF31" s="78">
        <f t="shared" si="12"/>
        <v>342553266</v>
      </c>
      <c r="AG31" s="78">
        <v>1444219276</v>
      </c>
      <c r="AH31" s="78">
        <v>1443104437</v>
      </c>
      <c r="AI31" s="79">
        <v>342553266</v>
      </c>
      <c r="AJ31" s="114">
        <f t="shared" si="13"/>
        <v>0.23718923552160096</v>
      </c>
      <c r="AK31" s="115">
        <f t="shared" si="14"/>
        <v>0.17226749780864736</v>
      </c>
    </row>
    <row r="32" spans="1:37" ht="13" x14ac:dyDescent="0.3">
      <c r="A32" s="55" t="s">
        <v>101</v>
      </c>
      <c r="B32" s="56" t="s">
        <v>221</v>
      </c>
      <c r="C32" s="57" t="s">
        <v>222</v>
      </c>
      <c r="D32" s="77">
        <v>1975770792</v>
      </c>
      <c r="E32" s="78">
        <v>171207399</v>
      </c>
      <c r="F32" s="79">
        <f t="shared" si="0"/>
        <v>2146978191</v>
      </c>
      <c r="G32" s="77">
        <v>1975770792</v>
      </c>
      <c r="H32" s="78">
        <v>171207399</v>
      </c>
      <c r="I32" s="79">
        <f t="shared" si="1"/>
        <v>2146978191</v>
      </c>
      <c r="J32" s="77">
        <v>293735029</v>
      </c>
      <c r="K32" s="78">
        <v>15748275</v>
      </c>
      <c r="L32" s="78">
        <f t="shared" si="2"/>
        <v>309483304</v>
      </c>
      <c r="M32" s="95">
        <f t="shared" si="3"/>
        <v>0.1441483221847967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293735029</v>
      </c>
      <c r="AA32" s="78">
        <v>15748275</v>
      </c>
      <c r="AB32" s="78">
        <f t="shared" si="10"/>
        <v>309483304</v>
      </c>
      <c r="AC32" s="95">
        <f t="shared" si="11"/>
        <v>0.1441483221847967</v>
      </c>
      <c r="AD32" s="77">
        <v>266657368</v>
      </c>
      <c r="AE32" s="78">
        <v>14322374</v>
      </c>
      <c r="AF32" s="78">
        <f t="shared" si="12"/>
        <v>280979742</v>
      </c>
      <c r="AG32" s="78">
        <v>1183616738</v>
      </c>
      <c r="AH32" s="78">
        <v>1201757174</v>
      </c>
      <c r="AI32" s="79">
        <v>280979742</v>
      </c>
      <c r="AJ32" s="114">
        <f t="shared" si="13"/>
        <v>0.23739081493117581</v>
      </c>
      <c r="AK32" s="115">
        <f t="shared" si="14"/>
        <v>0.101443477017642</v>
      </c>
    </row>
    <row r="33" spans="1:37" ht="13" x14ac:dyDescent="0.3">
      <c r="A33" s="55" t="s">
        <v>101</v>
      </c>
      <c r="B33" s="56" t="s">
        <v>223</v>
      </c>
      <c r="C33" s="57" t="s">
        <v>224</v>
      </c>
      <c r="D33" s="77">
        <v>2114475400</v>
      </c>
      <c r="E33" s="78">
        <v>160735812</v>
      </c>
      <c r="F33" s="79">
        <f t="shared" si="0"/>
        <v>2275211212</v>
      </c>
      <c r="G33" s="77">
        <v>2114475400</v>
      </c>
      <c r="H33" s="78">
        <v>160735812</v>
      </c>
      <c r="I33" s="79">
        <f t="shared" si="1"/>
        <v>2275211212</v>
      </c>
      <c r="J33" s="77">
        <v>527591961</v>
      </c>
      <c r="K33" s="78">
        <v>16053132</v>
      </c>
      <c r="L33" s="78">
        <f t="shared" si="2"/>
        <v>543645093</v>
      </c>
      <c r="M33" s="95">
        <f t="shared" si="3"/>
        <v>0.23894269249935465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527591961</v>
      </c>
      <c r="AA33" s="78">
        <v>16053132</v>
      </c>
      <c r="AB33" s="78">
        <f t="shared" si="10"/>
        <v>543645093</v>
      </c>
      <c r="AC33" s="95">
        <f t="shared" si="11"/>
        <v>0.23894269249935465</v>
      </c>
      <c r="AD33" s="77">
        <v>507741377</v>
      </c>
      <c r="AE33" s="78">
        <v>9233222</v>
      </c>
      <c r="AF33" s="78">
        <f t="shared" si="12"/>
        <v>516974599</v>
      </c>
      <c r="AG33" s="78">
        <v>2312612810</v>
      </c>
      <c r="AH33" s="78">
        <v>2103108033</v>
      </c>
      <c r="AI33" s="79">
        <v>516974599</v>
      </c>
      <c r="AJ33" s="114">
        <f t="shared" si="13"/>
        <v>0.22354567818899179</v>
      </c>
      <c r="AK33" s="115">
        <f t="shared" si="14"/>
        <v>5.1589563687634898E-2</v>
      </c>
    </row>
    <row r="34" spans="1:37" ht="13" x14ac:dyDescent="0.3">
      <c r="A34" s="55" t="s">
        <v>101</v>
      </c>
      <c r="B34" s="56" t="s">
        <v>225</v>
      </c>
      <c r="C34" s="57" t="s">
        <v>226</v>
      </c>
      <c r="D34" s="77">
        <v>372059382</v>
      </c>
      <c r="E34" s="78">
        <v>39243750</v>
      </c>
      <c r="F34" s="79">
        <f t="shared" si="0"/>
        <v>411303132</v>
      </c>
      <c r="G34" s="77">
        <v>372059382</v>
      </c>
      <c r="H34" s="78">
        <v>39243750</v>
      </c>
      <c r="I34" s="79">
        <f t="shared" si="1"/>
        <v>411303132</v>
      </c>
      <c r="J34" s="77">
        <v>128383043</v>
      </c>
      <c r="K34" s="78">
        <v>1290836</v>
      </c>
      <c r="L34" s="78">
        <f t="shared" si="2"/>
        <v>129673879</v>
      </c>
      <c r="M34" s="95">
        <f t="shared" si="3"/>
        <v>0.31527569063101613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128383043</v>
      </c>
      <c r="AA34" s="78">
        <v>1290836</v>
      </c>
      <c r="AB34" s="78">
        <f t="shared" si="10"/>
        <v>129673879</v>
      </c>
      <c r="AC34" s="95">
        <f t="shared" si="11"/>
        <v>0.31527569063101613</v>
      </c>
      <c r="AD34" s="77">
        <v>170176197</v>
      </c>
      <c r="AE34" s="78">
        <v>2737181</v>
      </c>
      <c r="AF34" s="78">
        <f t="shared" si="12"/>
        <v>172913378</v>
      </c>
      <c r="AG34" s="78">
        <v>452518814</v>
      </c>
      <c r="AH34" s="78">
        <v>416545889</v>
      </c>
      <c r="AI34" s="79">
        <v>172913378</v>
      </c>
      <c r="AJ34" s="114">
        <f t="shared" si="13"/>
        <v>0.38211312469319786</v>
      </c>
      <c r="AK34" s="115">
        <f t="shared" si="14"/>
        <v>-0.25006450917869405</v>
      </c>
    </row>
    <row r="35" spans="1:37" ht="13" x14ac:dyDescent="0.3">
      <c r="A35" s="55" t="s">
        <v>116</v>
      </c>
      <c r="B35" s="56" t="s">
        <v>227</v>
      </c>
      <c r="C35" s="57" t="s">
        <v>228</v>
      </c>
      <c r="D35" s="77">
        <v>208930739</v>
      </c>
      <c r="E35" s="78">
        <v>4000000</v>
      </c>
      <c r="F35" s="79">
        <f t="shared" si="0"/>
        <v>212930739</v>
      </c>
      <c r="G35" s="77">
        <v>208930739</v>
      </c>
      <c r="H35" s="78">
        <v>4000000</v>
      </c>
      <c r="I35" s="79">
        <f t="shared" si="1"/>
        <v>212930739</v>
      </c>
      <c r="J35" s="77">
        <v>77513792</v>
      </c>
      <c r="K35" s="78">
        <v>9192</v>
      </c>
      <c r="L35" s="78">
        <f t="shared" si="2"/>
        <v>77522984</v>
      </c>
      <c r="M35" s="95">
        <f t="shared" si="3"/>
        <v>0.36407605761420853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77513792</v>
      </c>
      <c r="AA35" s="78">
        <v>9192</v>
      </c>
      <c r="AB35" s="78">
        <f t="shared" si="10"/>
        <v>77522984</v>
      </c>
      <c r="AC35" s="95">
        <f t="shared" si="11"/>
        <v>0.36407605761420853</v>
      </c>
      <c r="AD35" s="77">
        <v>77460445</v>
      </c>
      <c r="AE35" s="78">
        <v>220099</v>
      </c>
      <c r="AF35" s="78">
        <f t="shared" si="12"/>
        <v>77680544</v>
      </c>
      <c r="AG35" s="78">
        <v>193521000</v>
      </c>
      <c r="AH35" s="78">
        <v>205589716</v>
      </c>
      <c r="AI35" s="79">
        <v>77680544</v>
      </c>
      <c r="AJ35" s="114">
        <f t="shared" si="13"/>
        <v>0.40140627632143283</v>
      </c>
      <c r="AK35" s="115">
        <f t="shared" si="14"/>
        <v>-2.0283071138121889E-3</v>
      </c>
    </row>
    <row r="36" spans="1:37" ht="14" x14ac:dyDescent="0.3">
      <c r="A36" s="58" t="s">
        <v>0</v>
      </c>
      <c r="B36" s="59" t="s">
        <v>229</v>
      </c>
      <c r="C36" s="60" t="s">
        <v>0</v>
      </c>
      <c r="D36" s="80">
        <f>SUM(D31:D35)</f>
        <v>6101187684</v>
      </c>
      <c r="E36" s="81">
        <f>SUM(E31:E35)</f>
        <v>470208232</v>
      </c>
      <c r="F36" s="82">
        <f t="shared" si="0"/>
        <v>6571395916</v>
      </c>
      <c r="G36" s="80">
        <f>SUM(G31:G35)</f>
        <v>6101187684</v>
      </c>
      <c r="H36" s="81">
        <f>SUM(H31:H35)</f>
        <v>470208232</v>
      </c>
      <c r="I36" s="82">
        <f t="shared" si="1"/>
        <v>6571395916</v>
      </c>
      <c r="J36" s="80">
        <f>SUM(J31:J35)</f>
        <v>1416576246</v>
      </c>
      <c r="K36" s="81">
        <f>SUM(K31:K35)</f>
        <v>45313074</v>
      </c>
      <c r="L36" s="81">
        <f t="shared" si="2"/>
        <v>1461889320</v>
      </c>
      <c r="M36" s="96">
        <f t="shared" si="3"/>
        <v>0.22246252374485603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1416576246</v>
      </c>
      <c r="AA36" s="81">
        <v>45313074</v>
      </c>
      <c r="AB36" s="81">
        <f t="shared" si="10"/>
        <v>1461889320</v>
      </c>
      <c r="AC36" s="96">
        <f t="shared" si="11"/>
        <v>0.22246252374485603</v>
      </c>
      <c r="AD36" s="80">
        <f>SUM(AD31:AD35)</f>
        <v>1348881135</v>
      </c>
      <c r="AE36" s="81">
        <f>SUM(AE31:AE35)</f>
        <v>42220394</v>
      </c>
      <c r="AF36" s="81">
        <f t="shared" si="12"/>
        <v>1391101529</v>
      </c>
      <c r="AG36" s="81">
        <f>SUM(AG31:AG35)</f>
        <v>5586488638</v>
      </c>
      <c r="AH36" s="81">
        <f>SUM(AH31:AH35)</f>
        <v>5370105249</v>
      </c>
      <c r="AI36" s="82">
        <f>SUM(AI31:AI35)</f>
        <v>1391101529</v>
      </c>
      <c r="AJ36" s="116">
        <f t="shared" si="13"/>
        <v>0.2490117888251937</v>
      </c>
      <c r="AK36" s="117">
        <f t="shared" si="14"/>
        <v>5.0886142761187303E-2</v>
      </c>
    </row>
    <row r="37" spans="1:37" ht="14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30631569933</v>
      </c>
      <c r="E37" s="84">
        <f>SUM(E9,E11:E14,E16:E21,E23:E29,E31:E35)</f>
        <v>3343027787</v>
      </c>
      <c r="F37" s="85">
        <f t="shared" si="0"/>
        <v>33974597720</v>
      </c>
      <c r="G37" s="83">
        <f>SUM(G9,G11:G14,G16:G21,G23:G29,G31:G35)</f>
        <v>30631569933</v>
      </c>
      <c r="H37" s="84">
        <f>SUM(H9,H11:H14,H16:H21,H23:H29,H31:H35)</f>
        <v>3343027787</v>
      </c>
      <c r="I37" s="85">
        <f t="shared" si="1"/>
        <v>33974597720</v>
      </c>
      <c r="J37" s="83">
        <f>SUM(J9,J11:J14,J16:J21,J23:J29,J31:J35)</f>
        <v>7909625265</v>
      </c>
      <c r="K37" s="84">
        <f>SUM(K9,K11:K14,K16:K21,K23:K29,K31:K35)</f>
        <v>-1255259046</v>
      </c>
      <c r="L37" s="84">
        <f t="shared" si="2"/>
        <v>6654366219</v>
      </c>
      <c r="M37" s="97">
        <f t="shared" si="3"/>
        <v>0.19586298780758601</v>
      </c>
      <c r="N37" s="83">
        <f>SUM(N9,N11:N14,N16:N21,N23:N29,N31:N35)</f>
        <v>0</v>
      </c>
      <c r="O37" s="84">
        <f>SUM(O9,O11:O14,O16:O21,O23:O29,O31:O35)</f>
        <v>0</v>
      </c>
      <c r="P37" s="84">
        <f t="shared" si="4"/>
        <v>0</v>
      </c>
      <c r="Q37" s="97">
        <f t="shared" si="5"/>
        <v>0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v>7909625265</v>
      </c>
      <c r="AA37" s="84">
        <v>-1255259046</v>
      </c>
      <c r="AB37" s="84">
        <f t="shared" si="10"/>
        <v>6654366219</v>
      </c>
      <c r="AC37" s="97">
        <f t="shared" si="11"/>
        <v>0.19586298780758601</v>
      </c>
      <c r="AD37" s="83">
        <f>SUM(AD9,AD11:AD14,AD16:AD21,AD23:AD29,AD31:AD35)</f>
        <v>7261167631</v>
      </c>
      <c r="AE37" s="84">
        <f>SUM(AE9,AE11:AE14,AE16:AE21,AE23:AE29,AE31:AE35)</f>
        <v>357491524</v>
      </c>
      <c r="AF37" s="84">
        <f t="shared" si="12"/>
        <v>7618659155</v>
      </c>
      <c r="AG37" s="84">
        <f>SUM(AG9,AG11:AG14,AG16:AG21,AG23:AG29,AG31:AG35)</f>
        <v>30800280852</v>
      </c>
      <c r="AH37" s="84">
        <f>SUM(AH9,AH11:AH14,AH16:AH21,AH23:AH29,AH31:AH35)</f>
        <v>30956378884</v>
      </c>
      <c r="AI37" s="85">
        <f>SUM(AI9,AI11:AI14,AI16:AI21,AI23:AI29,AI31:AI35)</f>
        <v>7618659155</v>
      </c>
      <c r="AJ37" s="118">
        <f t="shared" si="13"/>
        <v>0.2473568079333045</v>
      </c>
      <c r="AK37" s="119">
        <f t="shared" si="14"/>
        <v>-0.12656990113111311</v>
      </c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48</v>
      </c>
      <c r="C9" s="57" t="s">
        <v>49</v>
      </c>
      <c r="D9" s="77">
        <v>65495404835</v>
      </c>
      <c r="E9" s="78">
        <v>3197115099</v>
      </c>
      <c r="F9" s="79">
        <f>$D9       +$E9</f>
        <v>68692519934</v>
      </c>
      <c r="G9" s="77">
        <v>65495404835</v>
      </c>
      <c r="H9" s="78">
        <v>3197115099</v>
      </c>
      <c r="I9" s="79">
        <f>$G9       +$H9</f>
        <v>68692519934</v>
      </c>
      <c r="J9" s="77">
        <v>18177798348</v>
      </c>
      <c r="K9" s="78">
        <v>137679154</v>
      </c>
      <c r="L9" s="78">
        <f>$J9       +$K9</f>
        <v>18315477502</v>
      </c>
      <c r="M9" s="95">
        <f>IF(($F9       =0),0,($L9       /$F9       ))</f>
        <v>0.26662986770026154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18177798348</v>
      </c>
      <c r="AA9" s="78">
        <v>137679154</v>
      </c>
      <c r="AB9" s="78">
        <f>$Z9       +$AA9</f>
        <v>18315477502</v>
      </c>
      <c r="AC9" s="95">
        <f>IF(($F9       =0),0,($AB9       /$F9       ))</f>
        <v>0.26662986770026154</v>
      </c>
      <c r="AD9" s="77">
        <v>16367842295</v>
      </c>
      <c r="AE9" s="78">
        <v>38078026</v>
      </c>
      <c r="AF9" s="78">
        <f>$AD9       +$AE9</f>
        <v>16405920321</v>
      </c>
      <c r="AG9" s="78">
        <v>63583292870</v>
      </c>
      <c r="AH9" s="78">
        <v>63071804689</v>
      </c>
      <c r="AI9" s="79">
        <v>16405920321</v>
      </c>
      <c r="AJ9" s="114">
        <f>IF(($AG9       =0),0,($AI9       /$AG9       ))</f>
        <v>0.25802250214601069</v>
      </c>
      <c r="AK9" s="115">
        <f>IF(($AF9       =0),0,(($L9       /$AF9       )-1))</f>
        <v>0.11639439565945708</v>
      </c>
    </row>
    <row r="10" spans="1:37" ht="13" x14ac:dyDescent="0.3">
      <c r="A10" s="55" t="s">
        <v>99</v>
      </c>
      <c r="B10" s="56" t="s">
        <v>52</v>
      </c>
      <c r="C10" s="57" t="s">
        <v>53</v>
      </c>
      <c r="D10" s="77">
        <v>84820301496</v>
      </c>
      <c r="E10" s="78">
        <v>8700420163</v>
      </c>
      <c r="F10" s="79">
        <f t="shared" ref="F10:F23" si="0">$D10      +$E10</f>
        <v>93520721659</v>
      </c>
      <c r="G10" s="77">
        <v>84820301496</v>
      </c>
      <c r="H10" s="78">
        <v>8700420163</v>
      </c>
      <c r="I10" s="79">
        <f t="shared" ref="I10:I23" si="1">$G10      +$H10</f>
        <v>93520721659</v>
      </c>
      <c r="J10" s="77">
        <v>24573156673</v>
      </c>
      <c r="K10" s="78">
        <v>712504000</v>
      </c>
      <c r="L10" s="78">
        <f t="shared" ref="L10:L23" si="2">$J10      +$K10</f>
        <v>25285660673</v>
      </c>
      <c r="M10" s="95">
        <f t="shared" ref="M10:M23" si="3">IF(($F10      =0),0,($L10      /$F10      ))</f>
        <v>0.27037495246452287</v>
      </c>
      <c r="N10" s="77">
        <v>0</v>
      </c>
      <c r="O10" s="78">
        <v>0</v>
      </c>
      <c r="P10" s="78">
        <f t="shared" ref="P10:P23" si="4">$N10      +$O10</f>
        <v>0</v>
      </c>
      <c r="Q10" s="95">
        <f t="shared" ref="Q10:Q23" si="5">IF(($F10      =0),0,($P10      /$F10      ))</f>
        <v>0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v>24573156673</v>
      </c>
      <c r="AA10" s="78">
        <v>712504000</v>
      </c>
      <c r="AB10" s="78">
        <f t="shared" ref="AB10:AB23" si="10">$Z10      +$AA10</f>
        <v>25285660673</v>
      </c>
      <c r="AC10" s="95">
        <f t="shared" ref="AC10:AC23" si="11">IF(($F10      =0),0,($AB10      /$F10      ))</f>
        <v>0.27037495246452287</v>
      </c>
      <c r="AD10" s="77">
        <v>23180339734</v>
      </c>
      <c r="AE10" s="78">
        <v>806420182</v>
      </c>
      <c r="AF10" s="78">
        <f t="shared" ref="AF10:AF23" si="12">$AD10      +$AE10</f>
        <v>23986759916</v>
      </c>
      <c r="AG10" s="78">
        <v>83783677404</v>
      </c>
      <c r="AH10" s="78">
        <v>85047422319</v>
      </c>
      <c r="AI10" s="79">
        <v>23986759916</v>
      </c>
      <c r="AJ10" s="114">
        <f t="shared" ref="AJ10:AJ23" si="13">IF(($AG10      =0),0,($AI10      /$AG10      ))</f>
        <v>0.28629394959995902</v>
      </c>
      <c r="AK10" s="115">
        <f t="shared" ref="AK10:AK23" si="14">IF(($AF10      =0),0,(($L10      /$AF10      )-1))</f>
        <v>5.4150738221779848E-2</v>
      </c>
    </row>
    <row r="11" spans="1:37" ht="13" x14ac:dyDescent="0.3">
      <c r="A11" s="55" t="s">
        <v>99</v>
      </c>
      <c r="B11" s="56" t="s">
        <v>58</v>
      </c>
      <c r="C11" s="57" t="s">
        <v>59</v>
      </c>
      <c r="D11" s="77">
        <v>53380626144</v>
      </c>
      <c r="E11" s="78">
        <v>2459328252</v>
      </c>
      <c r="F11" s="79">
        <f t="shared" si="0"/>
        <v>55839954396</v>
      </c>
      <c r="G11" s="77">
        <v>53380626144</v>
      </c>
      <c r="H11" s="78">
        <v>2459328252</v>
      </c>
      <c r="I11" s="79">
        <f t="shared" si="1"/>
        <v>55839954396</v>
      </c>
      <c r="J11" s="77">
        <v>14478023180</v>
      </c>
      <c r="K11" s="78">
        <v>443827692</v>
      </c>
      <c r="L11" s="78">
        <f t="shared" si="2"/>
        <v>14921850872</v>
      </c>
      <c r="M11" s="95">
        <f t="shared" si="3"/>
        <v>0.26722534130631204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14478023180</v>
      </c>
      <c r="AA11" s="78">
        <v>443827692</v>
      </c>
      <c r="AB11" s="78">
        <f t="shared" si="10"/>
        <v>14921850872</v>
      </c>
      <c r="AC11" s="95">
        <f t="shared" si="11"/>
        <v>0.26722534130631204</v>
      </c>
      <c r="AD11" s="77">
        <v>11854681813</v>
      </c>
      <c r="AE11" s="78">
        <v>318105140</v>
      </c>
      <c r="AF11" s="78">
        <f t="shared" si="12"/>
        <v>12172786953</v>
      </c>
      <c r="AG11" s="78">
        <v>50751811546</v>
      </c>
      <c r="AH11" s="78">
        <v>51463640291</v>
      </c>
      <c r="AI11" s="79">
        <v>12172786953</v>
      </c>
      <c r="AJ11" s="114">
        <f t="shared" si="13"/>
        <v>0.23984930945700197</v>
      </c>
      <c r="AK11" s="115">
        <f t="shared" si="14"/>
        <v>0.22583685474939563</v>
      </c>
    </row>
    <row r="12" spans="1:37" ht="14" x14ac:dyDescent="0.3">
      <c r="A12" s="58" t="s">
        <v>0</v>
      </c>
      <c r="B12" s="59" t="s">
        <v>100</v>
      </c>
      <c r="C12" s="60" t="s">
        <v>0</v>
      </c>
      <c r="D12" s="80">
        <f>SUM(D9:D11)</f>
        <v>203696332475</v>
      </c>
      <c r="E12" s="81">
        <f>SUM(E9:E11)</f>
        <v>14356863514</v>
      </c>
      <c r="F12" s="82">
        <f t="shared" si="0"/>
        <v>218053195989</v>
      </c>
      <c r="G12" s="80">
        <f>SUM(G9:G11)</f>
        <v>203696332475</v>
      </c>
      <c r="H12" s="81">
        <f>SUM(H9:H11)</f>
        <v>14356863514</v>
      </c>
      <c r="I12" s="82">
        <f t="shared" si="1"/>
        <v>218053195989</v>
      </c>
      <c r="J12" s="80">
        <f>SUM(J9:J11)</f>
        <v>57228978201</v>
      </c>
      <c r="K12" s="81">
        <f>SUM(K9:K11)</f>
        <v>1294010846</v>
      </c>
      <c r="L12" s="81">
        <f t="shared" si="2"/>
        <v>58522989047</v>
      </c>
      <c r="M12" s="96">
        <f t="shared" si="3"/>
        <v>0.26838858647113006</v>
      </c>
      <c r="N12" s="80">
        <f>SUM(N9:N11)</f>
        <v>0</v>
      </c>
      <c r="O12" s="81">
        <f>SUM(O9:O11)</f>
        <v>0</v>
      </c>
      <c r="P12" s="81">
        <f t="shared" si="4"/>
        <v>0</v>
      </c>
      <c r="Q12" s="96">
        <f t="shared" si="5"/>
        <v>0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v>57228978201</v>
      </c>
      <c r="AA12" s="81">
        <v>1294010846</v>
      </c>
      <c r="AB12" s="81">
        <f t="shared" si="10"/>
        <v>58522989047</v>
      </c>
      <c r="AC12" s="96">
        <f t="shared" si="11"/>
        <v>0.26838858647113006</v>
      </c>
      <c r="AD12" s="80">
        <f>SUM(AD9:AD11)</f>
        <v>51402863842</v>
      </c>
      <c r="AE12" s="81">
        <f>SUM(AE9:AE11)</f>
        <v>1162603348</v>
      </c>
      <c r="AF12" s="81">
        <f t="shared" si="12"/>
        <v>52565467190</v>
      </c>
      <c r="AG12" s="81">
        <f>SUM(AG9:AG11)</f>
        <v>198118781820</v>
      </c>
      <c r="AH12" s="81">
        <f>SUM(AH9:AH11)</f>
        <v>199582867299</v>
      </c>
      <c r="AI12" s="82">
        <f>SUM(AI9:AI11)</f>
        <v>52565467190</v>
      </c>
      <c r="AJ12" s="116">
        <f t="shared" si="13"/>
        <v>0.26532298809387056</v>
      </c>
      <c r="AK12" s="117">
        <f t="shared" si="14"/>
        <v>0.11333527837708157</v>
      </c>
    </row>
    <row r="13" spans="1:37" ht="13" x14ac:dyDescent="0.3">
      <c r="A13" s="55" t="s">
        <v>101</v>
      </c>
      <c r="B13" s="56" t="s">
        <v>63</v>
      </c>
      <c r="C13" s="57" t="s">
        <v>64</v>
      </c>
      <c r="D13" s="77">
        <v>9498043242</v>
      </c>
      <c r="E13" s="78">
        <v>379715545</v>
      </c>
      <c r="F13" s="79">
        <f t="shared" si="0"/>
        <v>9877758787</v>
      </c>
      <c r="G13" s="77">
        <v>9498043242</v>
      </c>
      <c r="H13" s="78">
        <v>379715545</v>
      </c>
      <c r="I13" s="79">
        <f t="shared" si="1"/>
        <v>9877758787</v>
      </c>
      <c r="J13" s="77">
        <v>2708462199</v>
      </c>
      <c r="K13" s="78">
        <v>37843949</v>
      </c>
      <c r="L13" s="78">
        <f t="shared" si="2"/>
        <v>2746306148</v>
      </c>
      <c r="M13" s="95">
        <f t="shared" si="3"/>
        <v>0.2780292784244115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2708462199</v>
      </c>
      <c r="AA13" s="78">
        <v>37843949</v>
      </c>
      <c r="AB13" s="78">
        <f t="shared" si="10"/>
        <v>2746306148</v>
      </c>
      <c r="AC13" s="95">
        <f t="shared" si="11"/>
        <v>0.2780292784244115</v>
      </c>
      <c r="AD13" s="77">
        <v>2432667896</v>
      </c>
      <c r="AE13" s="78">
        <v>17767126</v>
      </c>
      <c r="AF13" s="78">
        <f t="shared" si="12"/>
        <v>2450435022</v>
      </c>
      <c r="AG13" s="78">
        <v>8819503220</v>
      </c>
      <c r="AH13" s="78">
        <v>8446257091</v>
      </c>
      <c r="AI13" s="79">
        <v>2450435022</v>
      </c>
      <c r="AJ13" s="114">
        <f t="shared" si="13"/>
        <v>0.27784274928809427</v>
      </c>
      <c r="AK13" s="115">
        <f t="shared" si="14"/>
        <v>0.12074228589767522</v>
      </c>
    </row>
    <row r="14" spans="1:37" ht="13" x14ac:dyDescent="0.3">
      <c r="A14" s="55" t="s">
        <v>101</v>
      </c>
      <c r="B14" s="56" t="s">
        <v>231</v>
      </c>
      <c r="C14" s="57" t="s">
        <v>232</v>
      </c>
      <c r="D14" s="77">
        <v>2019472900</v>
      </c>
      <c r="E14" s="78">
        <v>235715132</v>
      </c>
      <c r="F14" s="79">
        <f t="shared" si="0"/>
        <v>2255188032</v>
      </c>
      <c r="G14" s="77">
        <v>2019472900</v>
      </c>
      <c r="H14" s="78">
        <v>250485132</v>
      </c>
      <c r="I14" s="79">
        <f t="shared" si="1"/>
        <v>2269958032</v>
      </c>
      <c r="J14" s="77">
        <v>519283283</v>
      </c>
      <c r="K14" s="78">
        <v>25412278</v>
      </c>
      <c r="L14" s="78">
        <f t="shared" si="2"/>
        <v>544695561</v>
      </c>
      <c r="M14" s="95">
        <f t="shared" si="3"/>
        <v>0.241529998062707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519283283</v>
      </c>
      <c r="AA14" s="78">
        <v>25412278</v>
      </c>
      <c r="AB14" s="78">
        <f t="shared" si="10"/>
        <v>544695561</v>
      </c>
      <c r="AC14" s="95">
        <f t="shared" si="11"/>
        <v>0.241529998062707</v>
      </c>
      <c r="AD14" s="77">
        <v>473588408</v>
      </c>
      <c r="AE14" s="78">
        <v>25159317</v>
      </c>
      <c r="AF14" s="78">
        <f t="shared" si="12"/>
        <v>498747725</v>
      </c>
      <c r="AG14" s="78">
        <v>2052590097</v>
      </c>
      <c r="AH14" s="78">
        <v>2072447345</v>
      </c>
      <c r="AI14" s="79">
        <v>498747725</v>
      </c>
      <c r="AJ14" s="114">
        <f t="shared" si="13"/>
        <v>0.24298457141002178</v>
      </c>
      <c r="AK14" s="115">
        <f t="shared" si="14"/>
        <v>9.2126407193135584E-2</v>
      </c>
    </row>
    <row r="15" spans="1:37" ht="13" x14ac:dyDescent="0.3">
      <c r="A15" s="55" t="s">
        <v>101</v>
      </c>
      <c r="B15" s="56" t="s">
        <v>233</v>
      </c>
      <c r="C15" s="57" t="s">
        <v>234</v>
      </c>
      <c r="D15" s="77">
        <v>1453050392</v>
      </c>
      <c r="E15" s="78">
        <v>104387800</v>
      </c>
      <c r="F15" s="79">
        <f t="shared" si="0"/>
        <v>1557438192</v>
      </c>
      <c r="G15" s="77">
        <v>1453050392</v>
      </c>
      <c r="H15" s="78">
        <v>104387800</v>
      </c>
      <c r="I15" s="79">
        <f t="shared" si="1"/>
        <v>1557438192</v>
      </c>
      <c r="J15" s="77">
        <v>421012926</v>
      </c>
      <c r="K15" s="78">
        <v>16833231</v>
      </c>
      <c r="L15" s="78">
        <f t="shared" si="2"/>
        <v>437846157</v>
      </c>
      <c r="M15" s="95">
        <f t="shared" si="3"/>
        <v>0.28113228457415407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421012926</v>
      </c>
      <c r="AA15" s="78">
        <v>16833231</v>
      </c>
      <c r="AB15" s="78">
        <f t="shared" si="10"/>
        <v>437846157</v>
      </c>
      <c r="AC15" s="95">
        <f t="shared" si="11"/>
        <v>0.28113228457415407</v>
      </c>
      <c r="AD15" s="77">
        <v>372971238</v>
      </c>
      <c r="AE15" s="78">
        <v>25278491</v>
      </c>
      <c r="AF15" s="78">
        <f t="shared" si="12"/>
        <v>398249729</v>
      </c>
      <c r="AG15" s="78">
        <v>1400225498</v>
      </c>
      <c r="AH15" s="78">
        <v>1470429022</v>
      </c>
      <c r="AI15" s="79">
        <v>398249729</v>
      </c>
      <c r="AJ15" s="114">
        <f t="shared" si="13"/>
        <v>0.28441828089035415</v>
      </c>
      <c r="AK15" s="115">
        <f t="shared" si="14"/>
        <v>9.9426126665361769E-2</v>
      </c>
    </row>
    <row r="16" spans="1:37" ht="13" x14ac:dyDescent="0.3">
      <c r="A16" s="55" t="s">
        <v>116</v>
      </c>
      <c r="B16" s="56" t="s">
        <v>235</v>
      </c>
      <c r="C16" s="57" t="s">
        <v>236</v>
      </c>
      <c r="D16" s="77">
        <v>446081422</v>
      </c>
      <c r="E16" s="78">
        <v>8025738</v>
      </c>
      <c r="F16" s="79">
        <f t="shared" si="0"/>
        <v>454107160</v>
      </c>
      <c r="G16" s="77">
        <v>446081422</v>
      </c>
      <c r="H16" s="78">
        <v>8025738</v>
      </c>
      <c r="I16" s="79">
        <f t="shared" si="1"/>
        <v>454107160</v>
      </c>
      <c r="J16" s="77">
        <v>151378030</v>
      </c>
      <c r="K16" s="78">
        <v>383000</v>
      </c>
      <c r="L16" s="78">
        <f t="shared" si="2"/>
        <v>151761030</v>
      </c>
      <c r="M16" s="95">
        <f t="shared" si="3"/>
        <v>0.33419651432054054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151378030</v>
      </c>
      <c r="AA16" s="78">
        <v>383000</v>
      </c>
      <c r="AB16" s="78">
        <f t="shared" si="10"/>
        <v>151761030</v>
      </c>
      <c r="AC16" s="95">
        <f t="shared" si="11"/>
        <v>0.33419651432054054</v>
      </c>
      <c r="AD16" s="77">
        <v>149604703</v>
      </c>
      <c r="AE16" s="78">
        <v>268836</v>
      </c>
      <c r="AF16" s="78">
        <f t="shared" si="12"/>
        <v>149873539</v>
      </c>
      <c r="AG16" s="78">
        <v>422371977</v>
      </c>
      <c r="AH16" s="78">
        <v>535789370</v>
      </c>
      <c r="AI16" s="79">
        <v>149873539</v>
      </c>
      <c r="AJ16" s="114">
        <f t="shared" si="13"/>
        <v>0.35483779029213391</v>
      </c>
      <c r="AK16" s="115">
        <f t="shared" si="14"/>
        <v>1.2593890906919869E-2</v>
      </c>
    </row>
    <row r="17" spans="1:37" ht="14" x14ac:dyDescent="0.3">
      <c r="A17" s="58" t="s">
        <v>0</v>
      </c>
      <c r="B17" s="59" t="s">
        <v>237</v>
      </c>
      <c r="C17" s="60" t="s">
        <v>0</v>
      </c>
      <c r="D17" s="80">
        <f>SUM(D13:D16)</f>
        <v>13416647956</v>
      </c>
      <c r="E17" s="81">
        <f>SUM(E13:E16)</f>
        <v>727844215</v>
      </c>
      <c r="F17" s="82">
        <f t="shared" si="0"/>
        <v>14144492171</v>
      </c>
      <c r="G17" s="80">
        <f>SUM(G13:G16)</f>
        <v>13416647956</v>
      </c>
      <c r="H17" s="81">
        <f>SUM(H13:H16)</f>
        <v>742614215</v>
      </c>
      <c r="I17" s="82">
        <f t="shared" si="1"/>
        <v>14159262171</v>
      </c>
      <c r="J17" s="80">
        <f>SUM(J13:J16)</f>
        <v>3800136438</v>
      </c>
      <c r="K17" s="81">
        <f>SUM(K13:K16)</f>
        <v>80472458</v>
      </c>
      <c r="L17" s="81">
        <f t="shared" si="2"/>
        <v>3880608896</v>
      </c>
      <c r="M17" s="96">
        <f t="shared" si="3"/>
        <v>0.27435476997585595</v>
      </c>
      <c r="N17" s="80">
        <f>SUM(N13:N16)</f>
        <v>0</v>
      </c>
      <c r="O17" s="81">
        <f>SUM(O13:O16)</f>
        <v>0</v>
      </c>
      <c r="P17" s="81">
        <f t="shared" si="4"/>
        <v>0</v>
      </c>
      <c r="Q17" s="96">
        <f t="shared" si="5"/>
        <v>0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v>3800136438</v>
      </c>
      <c r="AA17" s="81">
        <v>80472458</v>
      </c>
      <c r="AB17" s="81">
        <f t="shared" si="10"/>
        <v>3880608896</v>
      </c>
      <c r="AC17" s="96">
        <f t="shared" si="11"/>
        <v>0.27435476997585595</v>
      </c>
      <c r="AD17" s="80">
        <f>SUM(AD13:AD16)</f>
        <v>3428832245</v>
      </c>
      <c r="AE17" s="81">
        <f>SUM(AE13:AE16)</f>
        <v>68473770</v>
      </c>
      <c r="AF17" s="81">
        <f t="shared" si="12"/>
        <v>3497306015</v>
      </c>
      <c r="AG17" s="81">
        <f>SUM(AG13:AG16)</f>
        <v>12694690792</v>
      </c>
      <c r="AH17" s="81">
        <f>SUM(AH13:AH16)</f>
        <v>12524922828</v>
      </c>
      <c r="AI17" s="82">
        <f>SUM(AI13:AI16)</f>
        <v>3497306015</v>
      </c>
      <c r="AJ17" s="116">
        <f t="shared" si="13"/>
        <v>0.27549359589001954</v>
      </c>
      <c r="AK17" s="117">
        <f t="shared" si="14"/>
        <v>0.10959946866416836</v>
      </c>
    </row>
    <row r="18" spans="1:37" ht="13" x14ac:dyDescent="0.3">
      <c r="A18" s="55" t="s">
        <v>101</v>
      </c>
      <c r="B18" s="56" t="s">
        <v>65</v>
      </c>
      <c r="C18" s="57" t="s">
        <v>66</v>
      </c>
      <c r="D18" s="77">
        <v>5336130741</v>
      </c>
      <c r="E18" s="78">
        <v>500648888</v>
      </c>
      <c r="F18" s="79">
        <f t="shared" si="0"/>
        <v>5836779629</v>
      </c>
      <c r="G18" s="77">
        <v>5336130741</v>
      </c>
      <c r="H18" s="78">
        <v>586534888</v>
      </c>
      <c r="I18" s="79">
        <f t="shared" si="1"/>
        <v>5922665629</v>
      </c>
      <c r="J18" s="77">
        <v>1327630960</v>
      </c>
      <c r="K18" s="78">
        <v>70477485</v>
      </c>
      <c r="L18" s="78">
        <f t="shared" si="2"/>
        <v>1398108445</v>
      </c>
      <c r="M18" s="95">
        <f t="shared" si="3"/>
        <v>0.23953421815918965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1327630960</v>
      </c>
      <c r="AA18" s="78">
        <v>70477485</v>
      </c>
      <c r="AB18" s="78">
        <f t="shared" si="10"/>
        <v>1398108445</v>
      </c>
      <c r="AC18" s="95">
        <f t="shared" si="11"/>
        <v>0.23953421815918965</v>
      </c>
      <c r="AD18" s="77">
        <v>671534981</v>
      </c>
      <c r="AE18" s="78">
        <v>61697382</v>
      </c>
      <c r="AF18" s="78">
        <f t="shared" si="12"/>
        <v>733232363</v>
      </c>
      <c r="AG18" s="78">
        <v>4625257407</v>
      </c>
      <c r="AH18" s="78">
        <v>5136145669</v>
      </c>
      <c r="AI18" s="79">
        <v>733232363</v>
      </c>
      <c r="AJ18" s="114">
        <f t="shared" si="13"/>
        <v>0.15852790417465301</v>
      </c>
      <c r="AK18" s="115">
        <f t="shared" si="14"/>
        <v>0.90677405356151741</v>
      </c>
    </row>
    <row r="19" spans="1:37" ht="13" x14ac:dyDescent="0.3">
      <c r="A19" s="55" t="s">
        <v>101</v>
      </c>
      <c r="B19" s="56" t="s">
        <v>238</v>
      </c>
      <c r="C19" s="57" t="s">
        <v>239</v>
      </c>
      <c r="D19" s="77">
        <v>2898508758</v>
      </c>
      <c r="E19" s="78">
        <v>155110899</v>
      </c>
      <c r="F19" s="79">
        <f t="shared" si="0"/>
        <v>3053619657</v>
      </c>
      <c r="G19" s="77">
        <v>2898508758</v>
      </c>
      <c r="H19" s="78">
        <v>155110899</v>
      </c>
      <c r="I19" s="79">
        <f t="shared" si="1"/>
        <v>3053619657</v>
      </c>
      <c r="J19" s="77">
        <v>597611205</v>
      </c>
      <c r="K19" s="78">
        <v>20122550</v>
      </c>
      <c r="L19" s="78">
        <f t="shared" si="2"/>
        <v>617733755</v>
      </c>
      <c r="M19" s="95">
        <f t="shared" si="3"/>
        <v>0.20229557848959054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597611205</v>
      </c>
      <c r="AA19" s="78">
        <v>20122550</v>
      </c>
      <c r="AB19" s="78">
        <f t="shared" si="10"/>
        <v>617733755</v>
      </c>
      <c r="AC19" s="95">
        <f t="shared" si="11"/>
        <v>0.20229557848959054</v>
      </c>
      <c r="AD19" s="77">
        <v>529545054</v>
      </c>
      <c r="AE19" s="78">
        <v>-226657236</v>
      </c>
      <c r="AF19" s="78">
        <f t="shared" si="12"/>
        <v>302887818</v>
      </c>
      <c r="AG19" s="78">
        <v>2827393043</v>
      </c>
      <c r="AH19" s="78">
        <v>2652985285</v>
      </c>
      <c r="AI19" s="79">
        <v>302887818</v>
      </c>
      <c r="AJ19" s="114">
        <f t="shared" si="13"/>
        <v>0.10712618068785423</v>
      </c>
      <c r="AK19" s="115">
        <f t="shared" si="14"/>
        <v>1.0394803563872617</v>
      </c>
    </row>
    <row r="20" spans="1:37" ht="13" x14ac:dyDescent="0.3">
      <c r="A20" s="55" t="s">
        <v>101</v>
      </c>
      <c r="B20" s="56" t="s">
        <v>240</v>
      </c>
      <c r="C20" s="57" t="s">
        <v>241</v>
      </c>
      <c r="D20" s="77">
        <v>3395947829</v>
      </c>
      <c r="E20" s="78">
        <v>291421739</v>
      </c>
      <c r="F20" s="79">
        <f t="shared" si="0"/>
        <v>3687369568</v>
      </c>
      <c r="G20" s="77">
        <v>3395947829</v>
      </c>
      <c r="H20" s="78">
        <v>291421739</v>
      </c>
      <c r="I20" s="79">
        <f t="shared" si="1"/>
        <v>3687369568</v>
      </c>
      <c r="J20" s="77">
        <v>882544077</v>
      </c>
      <c r="K20" s="78">
        <v>54021366</v>
      </c>
      <c r="L20" s="78">
        <f t="shared" si="2"/>
        <v>936565443</v>
      </c>
      <c r="M20" s="95">
        <f t="shared" si="3"/>
        <v>0.25399283302866377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882544077</v>
      </c>
      <c r="AA20" s="78">
        <v>54021366</v>
      </c>
      <c r="AB20" s="78">
        <f t="shared" si="10"/>
        <v>936565443</v>
      </c>
      <c r="AC20" s="95">
        <f t="shared" si="11"/>
        <v>0.25399283302866377</v>
      </c>
      <c r="AD20" s="77">
        <v>853744850</v>
      </c>
      <c r="AE20" s="78">
        <v>48797937</v>
      </c>
      <c r="AF20" s="78">
        <f t="shared" si="12"/>
        <v>902542787</v>
      </c>
      <c r="AG20" s="78">
        <v>3167819058</v>
      </c>
      <c r="AH20" s="78">
        <v>3575053048</v>
      </c>
      <c r="AI20" s="79">
        <v>902542787</v>
      </c>
      <c r="AJ20" s="114">
        <f t="shared" si="13"/>
        <v>0.28490982927851305</v>
      </c>
      <c r="AK20" s="115">
        <f t="shared" si="14"/>
        <v>3.7696446628407987E-2</v>
      </c>
    </row>
    <row r="21" spans="1:37" ht="13" x14ac:dyDescent="0.3">
      <c r="A21" s="55" t="s">
        <v>116</v>
      </c>
      <c r="B21" s="56" t="s">
        <v>242</v>
      </c>
      <c r="C21" s="57" t="s">
        <v>243</v>
      </c>
      <c r="D21" s="77">
        <v>345054255</v>
      </c>
      <c r="E21" s="78">
        <v>3729132</v>
      </c>
      <c r="F21" s="79">
        <f t="shared" si="0"/>
        <v>348783387</v>
      </c>
      <c r="G21" s="77">
        <v>345054255</v>
      </c>
      <c r="H21" s="78">
        <v>3729132</v>
      </c>
      <c r="I21" s="79">
        <f t="shared" si="1"/>
        <v>348783387</v>
      </c>
      <c r="J21" s="77">
        <v>109240574</v>
      </c>
      <c r="K21" s="78">
        <v>297817</v>
      </c>
      <c r="L21" s="78">
        <f t="shared" si="2"/>
        <v>109538391</v>
      </c>
      <c r="M21" s="95">
        <f t="shared" si="3"/>
        <v>0.31405851047601646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109240574</v>
      </c>
      <c r="AA21" s="78">
        <v>297817</v>
      </c>
      <c r="AB21" s="78">
        <f t="shared" si="10"/>
        <v>109538391</v>
      </c>
      <c r="AC21" s="95">
        <f t="shared" si="11"/>
        <v>0.31405851047601646</v>
      </c>
      <c r="AD21" s="77">
        <v>131446068</v>
      </c>
      <c r="AE21" s="78">
        <v>113917</v>
      </c>
      <c r="AF21" s="78">
        <f t="shared" si="12"/>
        <v>131559985</v>
      </c>
      <c r="AG21" s="78">
        <v>395729040</v>
      </c>
      <c r="AH21" s="78">
        <v>377075960</v>
      </c>
      <c r="AI21" s="79">
        <v>131559985</v>
      </c>
      <c r="AJ21" s="114">
        <f t="shared" si="13"/>
        <v>0.3324496605050769</v>
      </c>
      <c r="AK21" s="115">
        <f t="shared" si="14"/>
        <v>-0.167388237388443</v>
      </c>
    </row>
    <row r="22" spans="1:37" ht="14" x14ac:dyDescent="0.3">
      <c r="A22" s="58" t="s">
        <v>0</v>
      </c>
      <c r="B22" s="59" t="s">
        <v>244</v>
      </c>
      <c r="C22" s="60" t="s">
        <v>0</v>
      </c>
      <c r="D22" s="80">
        <f>SUM(D18:D21)</f>
        <v>11975641583</v>
      </c>
      <c r="E22" s="81">
        <f>SUM(E18:E21)</f>
        <v>950910658</v>
      </c>
      <c r="F22" s="82">
        <f t="shared" si="0"/>
        <v>12926552241</v>
      </c>
      <c r="G22" s="80">
        <f>SUM(G18:G21)</f>
        <v>11975641583</v>
      </c>
      <c r="H22" s="81">
        <f>SUM(H18:H21)</f>
        <v>1036796658</v>
      </c>
      <c r="I22" s="82">
        <f t="shared" si="1"/>
        <v>13012438241</v>
      </c>
      <c r="J22" s="80">
        <f>SUM(J18:J21)</f>
        <v>2917026816</v>
      </c>
      <c r="K22" s="81">
        <f>SUM(K18:K21)</f>
        <v>144919218</v>
      </c>
      <c r="L22" s="81">
        <f t="shared" si="2"/>
        <v>3061946034</v>
      </c>
      <c r="M22" s="96">
        <f t="shared" si="3"/>
        <v>0.23687259966259397</v>
      </c>
      <c r="N22" s="80">
        <f>SUM(N18:N21)</f>
        <v>0</v>
      </c>
      <c r="O22" s="81">
        <f>SUM(O18:O21)</f>
        <v>0</v>
      </c>
      <c r="P22" s="81">
        <f t="shared" si="4"/>
        <v>0</v>
      </c>
      <c r="Q22" s="96">
        <f t="shared" si="5"/>
        <v>0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v>2917026816</v>
      </c>
      <c r="AA22" s="81">
        <v>144919218</v>
      </c>
      <c r="AB22" s="81">
        <f t="shared" si="10"/>
        <v>3061946034</v>
      </c>
      <c r="AC22" s="96">
        <f t="shared" si="11"/>
        <v>0.23687259966259397</v>
      </c>
      <c r="AD22" s="80">
        <f>SUM(AD18:AD21)</f>
        <v>2186270953</v>
      </c>
      <c r="AE22" s="81">
        <f>SUM(AE18:AE21)</f>
        <v>-116048000</v>
      </c>
      <c r="AF22" s="81">
        <f t="shared" si="12"/>
        <v>2070222953</v>
      </c>
      <c r="AG22" s="81">
        <f>SUM(AG18:AG21)</f>
        <v>11016198548</v>
      </c>
      <c r="AH22" s="81">
        <f>SUM(AH18:AH21)</f>
        <v>11741259962</v>
      </c>
      <c r="AI22" s="82">
        <f>SUM(AI18:AI21)</f>
        <v>2070222953</v>
      </c>
      <c r="AJ22" s="116">
        <f t="shared" si="13"/>
        <v>0.18792534865630672</v>
      </c>
      <c r="AK22" s="117">
        <f t="shared" si="14"/>
        <v>0.47904167981659906</v>
      </c>
    </row>
    <row r="23" spans="1:37" ht="14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229088622014</v>
      </c>
      <c r="E23" s="84">
        <f>SUM(E9:E11,E13:E16,E18:E21)</f>
        <v>16035618387</v>
      </c>
      <c r="F23" s="85">
        <f t="shared" si="0"/>
        <v>245124240401</v>
      </c>
      <c r="G23" s="83">
        <f>SUM(G9:G11,G13:G16,G18:G21)</f>
        <v>229088622014</v>
      </c>
      <c r="H23" s="84">
        <f>SUM(H9:H11,H13:H16,H18:H21)</f>
        <v>16136274387</v>
      </c>
      <c r="I23" s="85">
        <f t="shared" si="1"/>
        <v>245224896401</v>
      </c>
      <c r="J23" s="83">
        <f>SUM(J9:J11,J13:J16,J18:J21)</f>
        <v>63946141455</v>
      </c>
      <c r="K23" s="84">
        <f>SUM(K9:K11,K13:K16,K18:K21)</f>
        <v>1519402522</v>
      </c>
      <c r="L23" s="84">
        <f t="shared" si="2"/>
        <v>65465543977</v>
      </c>
      <c r="M23" s="97">
        <f t="shared" si="3"/>
        <v>0.26707086932693636</v>
      </c>
      <c r="N23" s="83">
        <f>SUM(N9:N11,N13:N16,N18:N21)</f>
        <v>0</v>
      </c>
      <c r="O23" s="84">
        <f>SUM(O9:O11,O13:O16,O18:O21)</f>
        <v>0</v>
      </c>
      <c r="P23" s="84">
        <f t="shared" si="4"/>
        <v>0</v>
      </c>
      <c r="Q23" s="97">
        <f t="shared" si="5"/>
        <v>0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v>63946141455</v>
      </c>
      <c r="AA23" s="84">
        <v>1519402522</v>
      </c>
      <c r="AB23" s="84">
        <f t="shared" si="10"/>
        <v>65465543977</v>
      </c>
      <c r="AC23" s="97">
        <f t="shared" si="11"/>
        <v>0.26707086932693636</v>
      </c>
      <c r="AD23" s="83">
        <f>SUM(AD9:AD11,AD13:AD16,AD18:AD21)</f>
        <v>57017967040</v>
      </c>
      <c r="AE23" s="84">
        <f>SUM(AE9:AE11,AE13:AE16,AE18:AE21)</f>
        <v>1115029118</v>
      </c>
      <c r="AF23" s="84">
        <f t="shared" si="12"/>
        <v>58132996158</v>
      </c>
      <c r="AG23" s="84">
        <f>SUM(AG9:AG11,AG13:AG16,AG18:AG21)</f>
        <v>221829671160</v>
      </c>
      <c r="AH23" s="84">
        <f>SUM(AH9:AH11,AH13:AH16,AH18:AH21)</f>
        <v>223849050089</v>
      </c>
      <c r="AI23" s="85">
        <f>SUM(AI9:AI11,AI13:AI16,AI18:AI21)</f>
        <v>58132996158</v>
      </c>
      <c r="AJ23" s="118">
        <f t="shared" si="13"/>
        <v>0.26206140889092411</v>
      </c>
      <c r="AK23" s="119">
        <f t="shared" si="14"/>
        <v>0.12613400828456922</v>
      </c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50</v>
      </c>
      <c r="C9" s="57" t="s">
        <v>51</v>
      </c>
      <c r="D9" s="77">
        <v>60395849010</v>
      </c>
      <c r="E9" s="78">
        <v>7296796000</v>
      </c>
      <c r="F9" s="79">
        <f>$D9       +$E9</f>
        <v>67692645010</v>
      </c>
      <c r="G9" s="77">
        <v>60395849010</v>
      </c>
      <c r="H9" s="78">
        <v>7296796000</v>
      </c>
      <c r="I9" s="79">
        <f>$G9       +$H9</f>
        <v>67692645010</v>
      </c>
      <c r="J9" s="77">
        <v>17002418441</v>
      </c>
      <c r="K9" s="78">
        <v>682501393</v>
      </c>
      <c r="L9" s="78">
        <f>$J9       +$K9</f>
        <v>17684919834</v>
      </c>
      <c r="M9" s="95">
        <f>IF(($F9       =0),0,($L9       /$F9       ))</f>
        <v>0.26125319569633404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17002418441</v>
      </c>
      <c r="AA9" s="78">
        <v>682501393</v>
      </c>
      <c r="AB9" s="78">
        <f>$Z9       +$AA9</f>
        <v>17684919834</v>
      </c>
      <c r="AC9" s="95">
        <f>IF(($F9       =0),0,($AB9       /$F9       ))</f>
        <v>0.26125319569633404</v>
      </c>
      <c r="AD9" s="77">
        <v>15776741939</v>
      </c>
      <c r="AE9" s="78">
        <v>600527338</v>
      </c>
      <c r="AF9" s="78">
        <f>$AD9       +$AE9</f>
        <v>16377269277</v>
      </c>
      <c r="AG9" s="78">
        <v>63741421310</v>
      </c>
      <c r="AH9" s="78">
        <v>63866552797</v>
      </c>
      <c r="AI9" s="79">
        <v>16377269277</v>
      </c>
      <c r="AJ9" s="114">
        <f>IF(($AG9       =0),0,($AI9       /$AG9       ))</f>
        <v>0.25693291646809685</v>
      </c>
      <c r="AK9" s="115">
        <f>IF(($AF9       =0),0,(($L9       /$AF9       )-1))</f>
        <v>7.9845457437550005E-2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60395849010</v>
      </c>
      <c r="E10" s="81">
        <f>E9</f>
        <v>7296796000</v>
      </c>
      <c r="F10" s="82">
        <f t="shared" ref="F10:F41" si="0">$D10      +$E10</f>
        <v>67692645010</v>
      </c>
      <c r="G10" s="80">
        <f>G9</f>
        <v>60395849010</v>
      </c>
      <c r="H10" s="81">
        <f>H9</f>
        <v>7296796000</v>
      </c>
      <c r="I10" s="82">
        <f t="shared" ref="I10:I41" si="1">$G10      +$H10</f>
        <v>67692645010</v>
      </c>
      <c r="J10" s="80">
        <f>J9</f>
        <v>17002418441</v>
      </c>
      <c r="K10" s="81">
        <f>K9</f>
        <v>682501393</v>
      </c>
      <c r="L10" s="81">
        <f t="shared" ref="L10:L41" si="2">$J10      +$K10</f>
        <v>17684919834</v>
      </c>
      <c r="M10" s="96">
        <f t="shared" ref="M10:M41" si="3">IF(($F10      =0),0,($L10      /$F10      ))</f>
        <v>0.26125319569633404</v>
      </c>
      <c r="N10" s="80">
        <f>N9</f>
        <v>0</v>
      </c>
      <c r="O10" s="81">
        <f>O9</f>
        <v>0</v>
      </c>
      <c r="P10" s="81">
        <f t="shared" ref="P10:P41" si="4">$N10      +$O10</f>
        <v>0</v>
      </c>
      <c r="Q10" s="96">
        <f t="shared" ref="Q10:Q41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v>17002418441</v>
      </c>
      <c r="AA10" s="81">
        <v>682501393</v>
      </c>
      <c r="AB10" s="81">
        <f t="shared" ref="AB10:AB41" si="10">$Z10      +$AA10</f>
        <v>17684919834</v>
      </c>
      <c r="AC10" s="96">
        <f t="shared" ref="AC10:AC41" si="11">IF(($F10      =0),0,($AB10      /$F10      ))</f>
        <v>0.26125319569633404</v>
      </c>
      <c r="AD10" s="80">
        <f>AD9</f>
        <v>15776741939</v>
      </c>
      <c r="AE10" s="81">
        <f>AE9</f>
        <v>600527338</v>
      </c>
      <c r="AF10" s="81">
        <f t="shared" ref="AF10:AF41" si="12">$AD10      +$AE10</f>
        <v>16377269277</v>
      </c>
      <c r="AG10" s="81">
        <f>AG9</f>
        <v>63741421310</v>
      </c>
      <c r="AH10" s="81">
        <f>AH9</f>
        <v>63866552797</v>
      </c>
      <c r="AI10" s="82">
        <f>AI9</f>
        <v>16377269277</v>
      </c>
      <c r="AJ10" s="116">
        <f t="shared" ref="AJ10:AJ41" si="13">IF(($AG10      =0),0,($AI10      /$AG10      ))</f>
        <v>0.25693291646809685</v>
      </c>
      <c r="AK10" s="117">
        <f t="shared" ref="AK10:AK41" si="14">IF(($AF10      =0),0,(($L10      /$AF10      )-1))</f>
        <v>7.9845457437550005E-2</v>
      </c>
    </row>
    <row r="11" spans="1:37" ht="13" x14ac:dyDescent="0.3">
      <c r="A11" s="55" t="s">
        <v>101</v>
      </c>
      <c r="B11" s="56" t="s">
        <v>246</v>
      </c>
      <c r="C11" s="57" t="s">
        <v>247</v>
      </c>
      <c r="D11" s="77">
        <v>403041207</v>
      </c>
      <c r="E11" s="78">
        <v>80918782</v>
      </c>
      <c r="F11" s="79">
        <f t="shared" si="0"/>
        <v>483959989</v>
      </c>
      <c r="G11" s="77">
        <v>403041207</v>
      </c>
      <c r="H11" s="78">
        <v>80918782</v>
      </c>
      <c r="I11" s="79">
        <f t="shared" si="1"/>
        <v>483959989</v>
      </c>
      <c r="J11" s="77">
        <v>140745494</v>
      </c>
      <c r="K11" s="78">
        <v>20670102</v>
      </c>
      <c r="L11" s="78">
        <f t="shared" si="2"/>
        <v>161415596</v>
      </c>
      <c r="M11" s="95">
        <f t="shared" si="3"/>
        <v>0.33353086963558881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140745494</v>
      </c>
      <c r="AA11" s="78">
        <v>20670102</v>
      </c>
      <c r="AB11" s="78">
        <f t="shared" si="10"/>
        <v>161415596</v>
      </c>
      <c r="AC11" s="95">
        <f t="shared" si="11"/>
        <v>0.33353086963558881</v>
      </c>
      <c r="AD11" s="77">
        <v>129412035</v>
      </c>
      <c r="AE11" s="78">
        <v>4840400</v>
      </c>
      <c r="AF11" s="78">
        <f t="shared" si="12"/>
        <v>134252435</v>
      </c>
      <c r="AG11" s="78">
        <v>453212142</v>
      </c>
      <c r="AH11" s="78">
        <v>465343428</v>
      </c>
      <c r="AI11" s="79">
        <v>134252435</v>
      </c>
      <c r="AJ11" s="114">
        <f t="shared" si="13"/>
        <v>0.29622426797206153</v>
      </c>
      <c r="AK11" s="115">
        <f t="shared" si="14"/>
        <v>0.20232900058758707</v>
      </c>
    </row>
    <row r="12" spans="1:37" ht="13" x14ac:dyDescent="0.3">
      <c r="A12" s="55" t="s">
        <v>101</v>
      </c>
      <c r="B12" s="56" t="s">
        <v>248</v>
      </c>
      <c r="C12" s="57" t="s">
        <v>249</v>
      </c>
      <c r="D12" s="77">
        <v>211101734</v>
      </c>
      <c r="E12" s="78">
        <v>52388500</v>
      </c>
      <c r="F12" s="79">
        <f t="shared" si="0"/>
        <v>263490234</v>
      </c>
      <c r="G12" s="77">
        <v>211101734</v>
      </c>
      <c r="H12" s="78">
        <v>52388500</v>
      </c>
      <c r="I12" s="79">
        <f t="shared" si="1"/>
        <v>263490234</v>
      </c>
      <c r="J12" s="77">
        <v>72262445</v>
      </c>
      <c r="K12" s="78">
        <v>12282292</v>
      </c>
      <c r="L12" s="78">
        <f t="shared" si="2"/>
        <v>84544737</v>
      </c>
      <c r="M12" s="95">
        <f t="shared" si="3"/>
        <v>0.32086478392971485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72262445</v>
      </c>
      <c r="AA12" s="78">
        <v>12282292</v>
      </c>
      <c r="AB12" s="78">
        <f t="shared" si="10"/>
        <v>84544737</v>
      </c>
      <c r="AC12" s="95">
        <f t="shared" si="11"/>
        <v>0.32086478392971485</v>
      </c>
      <c r="AD12" s="77">
        <v>76837434</v>
      </c>
      <c r="AE12" s="78">
        <v>28144399</v>
      </c>
      <c r="AF12" s="78">
        <f t="shared" si="12"/>
        <v>104981833</v>
      </c>
      <c r="AG12" s="78">
        <v>269391736</v>
      </c>
      <c r="AH12" s="78">
        <v>293045810</v>
      </c>
      <c r="AI12" s="79">
        <v>104981833</v>
      </c>
      <c r="AJ12" s="114">
        <f t="shared" si="13"/>
        <v>0.38969953035233418</v>
      </c>
      <c r="AK12" s="115">
        <f t="shared" si="14"/>
        <v>-0.19467269160750889</v>
      </c>
    </row>
    <row r="13" spans="1:37" ht="13" x14ac:dyDescent="0.3">
      <c r="A13" s="55" t="s">
        <v>101</v>
      </c>
      <c r="B13" s="56" t="s">
        <v>250</v>
      </c>
      <c r="C13" s="57" t="s">
        <v>251</v>
      </c>
      <c r="D13" s="77">
        <v>239461164</v>
      </c>
      <c r="E13" s="78">
        <v>35107944</v>
      </c>
      <c r="F13" s="79">
        <f t="shared" si="0"/>
        <v>274569108</v>
      </c>
      <c r="G13" s="77">
        <v>239461164</v>
      </c>
      <c r="H13" s="78">
        <v>35107944</v>
      </c>
      <c r="I13" s="79">
        <f t="shared" si="1"/>
        <v>274569108</v>
      </c>
      <c r="J13" s="77">
        <v>78249943</v>
      </c>
      <c r="K13" s="78">
        <v>3631284</v>
      </c>
      <c r="L13" s="78">
        <f t="shared" si="2"/>
        <v>81881227</v>
      </c>
      <c r="M13" s="95">
        <f t="shared" si="3"/>
        <v>0.29821718690946108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78249943</v>
      </c>
      <c r="AA13" s="78">
        <v>3631284</v>
      </c>
      <c r="AB13" s="78">
        <f t="shared" si="10"/>
        <v>81881227</v>
      </c>
      <c r="AC13" s="95">
        <f t="shared" si="11"/>
        <v>0.29821718690946108</v>
      </c>
      <c r="AD13" s="77">
        <v>73793046</v>
      </c>
      <c r="AE13" s="78">
        <v>4327525</v>
      </c>
      <c r="AF13" s="78">
        <f t="shared" si="12"/>
        <v>78120571</v>
      </c>
      <c r="AG13" s="78">
        <v>257227186</v>
      </c>
      <c r="AH13" s="78">
        <v>257876986</v>
      </c>
      <c r="AI13" s="79">
        <v>78120571</v>
      </c>
      <c r="AJ13" s="114">
        <f t="shared" si="13"/>
        <v>0.30370262263025338</v>
      </c>
      <c r="AK13" s="115">
        <f t="shared" si="14"/>
        <v>4.8139125864812282E-2</v>
      </c>
    </row>
    <row r="14" spans="1:37" ht="13" x14ac:dyDescent="0.3">
      <c r="A14" s="55" t="s">
        <v>101</v>
      </c>
      <c r="B14" s="56" t="s">
        <v>252</v>
      </c>
      <c r="C14" s="57" t="s">
        <v>253</v>
      </c>
      <c r="D14" s="77">
        <v>1320694778</v>
      </c>
      <c r="E14" s="78">
        <v>173725424</v>
      </c>
      <c r="F14" s="79">
        <f t="shared" si="0"/>
        <v>1494420202</v>
      </c>
      <c r="G14" s="77">
        <v>1320694778</v>
      </c>
      <c r="H14" s="78">
        <v>173725424</v>
      </c>
      <c r="I14" s="79">
        <f t="shared" si="1"/>
        <v>1494420202</v>
      </c>
      <c r="J14" s="77">
        <v>427846917</v>
      </c>
      <c r="K14" s="78">
        <v>52336655</v>
      </c>
      <c r="L14" s="78">
        <f t="shared" si="2"/>
        <v>480183572</v>
      </c>
      <c r="M14" s="95">
        <f t="shared" si="3"/>
        <v>0.32131763968217553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427846917</v>
      </c>
      <c r="AA14" s="78">
        <v>52336655</v>
      </c>
      <c r="AB14" s="78">
        <f t="shared" si="10"/>
        <v>480183572</v>
      </c>
      <c r="AC14" s="95">
        <f t="shared" si="11"/>
        <v>0.32131763968217553</v>
      </c>
      <c r="AD14" s="77">
        <v>426749374</v>
      </c>
      <c r="AE14" s="78">
        <v>21010284</v>
      </c>
      <c r="AF14" s="78">
        <f t="shared" si="12"/>
        <v>447759658</v>
      </c>
      <c r="AG14" s="78">
        <v>1457700238</v>
      </c>
      <c r="AH14" s="78">
        <v>1475585846</v>
      </c>
      <c r="AI14" s="79">
        <v>447759658</v>
      </c>
      <c r="AJ14" s="114">
        <f t="shared" si="13"/>
        <v>0.30716854283726885</v>
      </c>
      <c r="AK14" s="115">
        <f t="shared" si="14"/>
        <v>7.2413656345967636E-2</v>
      </c>
    </row>
    <row r="15" spans="1:37" ht="13" x14ac:dyDescent="0.3">
      <c r="A15" s="55" t="s">
        <v>116</v>
      </c>
      <c r="B15" s="56" t="s">
        <v>254</v>
      </c>
      <c r="C15" s="57" t="s">
        <v>255</v>
      </c>
      <c r="D15" s="77">
        <v>1469793347</v>
      </c>
      <c r="E15" s="78">
        <v>373244700</v>
      </c>
      <c r="F15" s="79">
        <f t="shared" si="0"/>
        <v>1843038047</v>
      </c>
      <c r="G15" s="77">
        <v>1469793347</v>
      </c>
      <c r="H15" s="78">
        <v>373244700</v>
      </c>
      <c r="I15" s="79">
        <f t="shared" si="1"/>
        <v>1843038047</v>
      </c>
      <c r="J15" s="77">
        <v>488056076</v>
      </c>
      <c r="K15" s="78">
        <v>123281484</v>
      </c>
      <c r="L15" s="78">
        <f t="shared" si="2"/>
        <v>611337560</v>
      </c>
      <c r="M15" s="95">
        <f t="shared" si="3"/>
        <v>0.3317009982485728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488056076</v>
      </c>
      <c r="AA15" s="78">
        <v>123281484</v>
      </c>
      <c r="AB15" s="78">
        <f t="shared" si="10"/>
        <v>611337560</v>
      </c>
      <c r="AC15" s="95">
        <f t="shared" si="11"/>
        <v>0.3317009982485728</v>
      </c>
      <c r="AD15" s="77">
        <v>439683846</v>
      </c>
      <c r="AE15" s="78">
        <v>107550865</v>
      </c>
      <c r="AF15" s="78">
        <f t="shared" si="12"/>
        <v>547234711</v>
      </c>
      <c r="AG15" s="78">
        <v>1637981896</v>
      </c>
      <c r="AH15" s="78">
        <v>1790907116</v>
      </c>
      <c r="AI15" s="79">
        <v>547234711</v>
      </c>
      <c r="AJ15" s="114">
        <f t="shared" si="13"/>
        <v>0.3340908176924075</v>
      </c>
      <c r="AK15" s="115">
        <f t="shared" si="14"/>
        <v>0.11713958875682495</v>
      </c>
    </row>
    <row r="16" spans="1:37" ht="14" x14ac:dyDescent="0.3">
      <c r="A16" s="58" t="s">
        <v>0</v>
      </c>
      <c r="B16" s="59" t="s">
        <v>256</v>
      </c>
      <c r="C16" s="60" t="s">
        <v>0</v>
      </c>
      <c r="D16" s="80">
        <f>SUM(D11:D15)</f>
        <v>3644092230</v>
      </c>
      <c r="E16" s="81">
        <f>SUM(E11:E15)</f>
        <v>715385350</v>
      </c>
      <c r="F16" s="82">
        <f t="shared" si="0"/>
        <v>4359477580</v>
      </c>
      <c r="G16" s="80">
        <f>SUM(G11:G15)</f>
        <v>3644092230</v>
      </c>
      <c r="H16" s="81">
        <f>SUM(H11:H15)</f>
        <v>715385350</v>
      </c>
      <c r="I16" s="82">
        <f t="shared" si="1"/>
        <v>4359477580</v>
      </c>
      <c r="J16" s="80">
        <f>SUM(J11:J15)</f>
        <v>1207160875</v>
      </c>
      <c r="K16" s="81">
        <f>SUM(K11:K15)</f>
        <v>212201817</v>
      </c>
      <c r="L16" s="81">
        <f t="shared" si="2"/>
        <v>1419362692</v>
      </c>
      <c r="M16" s="96">
        <f t="shared" si="3"/>
        <v>0.3255809132983315</v>
      </c>
      <c r="N16" s="80">
        <f>SUM(N11:N15)</f>
        <v>0</v>
      </c>
      <c r="O16" s="81">
        <f>SUM(O11:O15)</f>
        <v>0</v>
      </c>
      <c r="P16" s="81">
        <f t="shared" si="4"/>
        <v>0</v>
      </c>
      <c r="Q16" s="96">
        <f t="shared" si="5"/>
        <v>0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v>1207160875</v>
      </c>
      <c r="AA16" s="81">
        <v>212201817</v>
      </c>
      <c r="AB16" s="81">
        <f t="shared" si="10"/>
        <v>1419362692</v>
      </c>
      <c r="AC16" s="96">
        <f t="shared" si="11"/>
        <v>0.3255809132983315</v>
      </c>
      <c r="AD16" s="80">
        <f>SUM(AD11:AD15)</f>
        <v>1146475735</v>
      </c>
      <c r="AE16" s="81">
        <f>SUM(AE11:AE15)</f>
        <v>165873473</v>
      </c>
      <c r="AF16" s="81">
        <f t="shared" si="12"/>
        <v>1312349208</v>
      </c>
      <c r="AG16" s="81">
        <f>SUM(AG11:AG15)</f>
        <v>4075513198</v>
      </c>
      <c r="AH16" s="81">
        <f>SUM(AH11:AH15)</f>
        <v>4282759186</v>
      </c>
      <c r="AI16" s="82">
        <f>SUM(AI11:AI15)</f>
        <v>1312349208</v>
      </c>
      <c r="AJ16" s="116">
        <f t="shared" si="13"/>
        <v>0.32200833226206127</v>
      </c>
      <c r="AK16" s="117">
        <f t="shared" si="14"/>
        <v>8.1543451504868081E-2</v>
      </c>
    </row>
    <row r="17" spans="1:37" ht="13" x14ac:dyDescent="0.3">
      <c r="A17" s="55" t="s">
        <v>101</v>
      </c>
      <c r="B17" s="56" t="s">
        <v>257</v>
      </c>
      <c r="C17" s="57" t="s">
        <v>258</v>
      </c>
      <c r="D17" s="77">
        <v>258867055</v>
      </c>
      <c r="E17" s="78">
        <v>64945317</v>
      </c>
      <c r="F17" s="79">
        <f t="shared" si="0"/>
        <v>323812372</v>
      </c>
      <c r="G17" s="77">
        <v>258867055</v>
      </c>
      <c r="H17" s="78">
        <v>64945317</v>
      </c>
      <c r="I17" s="79">
        <f t="shared" si="1"/>
        <v>323812372</v>
      </c>
      <c r="J17" s="77">
        <v>84845317</v>
      </c>
      <c r="K17" s="78">
        <v>13506765</v>
      </c>
      <c r="L17" s="78">
        <f t="shared" si="2"/>
        <v>98352082</v>
      </c>
      <c r="M17" s="95">
        <f t="shared" si="3"/>
        <v>0.30373169929405908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84845317</v>
      </c>
      <c r="AA17" s="78">
        <v>13506765</v>
      </c>
      <c r="AB17" s="78">
        <f t="shared" si="10"/>
        <v>98352082</v>
      </c>
      <c r="AC17" s="95">
        <f t="shared" si="11"/>
        <v>0.30373169929405908</v>
      </c>
      <c r="AD17" s="77">
        <v>80513861</v>
      </c>
      <c r="AE17" s="78">
        <v>8919741</v>
      </c>
      <c r="AF17" s="78">
        <f t="shared" si="12"/>
        <v>89433602</v>
      </c>
      <c r="AG17" s="78">
        <v>283831128</v>
      </c>
      <c r="AH17" s="78">
        <v>278144588</v>
      </c>
      <c r="AI17" s="79">
        <v>89433602</v>
      </c>
      <c r="AJ17" s="114">
        <f t="shared" si="13"/>
        <v>0.31509441064547367</v>
      </c>
      <c r="AK17" s="115">
        <f t="shared" si="14"/>
        <v>9.9721802550231553E-2</v>
      </c>
    </row>
    <row r="18" spans="1:37" ht="13" x14ac:dyDescent="0.3">
      <c r="A18" s="55" t="s">
        <v>101</v>
      </c>
      <c r="B18" s="56" t="s">
        <v>259</v>
      </c>
      <c r="C18" s="57" t="s">
        <v>260</v>
      </c>
      <c r="D18" s="77">
        <v>674803736</v>
      </c>
      <c r="E18" s="78">
        <v>117553835</v>
      </c>
      <c r="F18" s="79">
        <f t="shared" si="0"/>
        <v>792357571</v>
      </c>
      <c r="G18" s="77">
        <v>674803736</v>
      </c>
      <c r="H18" s="78">
        <v>117553835</v>
      </c>
      <c r="I18" s="79">
        <f t="shared" si="1"/>
        <v>792357571</v>
      </c>
      <c r="J18" s="77">
        <v>174513921</v>
      </c>
      <c r="K18" s="78">
        <v>173065</v>
      </c>
      <c r="L18" s="78">
        <f t="shared" si="2"/>
        <v>174686986</v>
      </c>
      <c r="M18" s="95">
        <f t="shared" si="3"/>
        <v>0.22046484111906087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174513921</v>
      </c>
      <c r="AA18" s="78">
        <v>173065</v>
      </c>
      <c r="AB18" s="78">
        <f t="shared" si="10"/>
        <v>174686986</v>
      </c>
      <c r="AC18" s="95">
        <f t="shared" si="11"/>
        <v>0.22046484111906087</v>
      </c>
      <c r="AD18" s="77">
        <v>156487472</v>
      </c>
      <c r="AE18" s="78">
        <v>-23609</v>
      </c>
      <c r="AF18" s="78">
        <f t="shared" si="12"/>
        <v>156463863</v>
      </c>
      <c r="AG18" s="78">
        <v>694423654</v>
      </c>
      <c r="AH18" s="78">
        <v>720920518</v>
      </c>
      <c r="AI18" s="79">
        <v>156463863</v>
      </c>
      <c r="AJ18" s="114">
        <f t="shared" si="13"/>
        <v>0.22531470824581099</v>
      </c>
      <c r="AK18" s="115">
        <f t="shared" si="14"/>
        <v>0.11646857396074894</v>
      </c>
    </row>
    <row r="19" spans="1:37" ht="13" x14ac:dyDescent="0.3">
      <c r="A19" s="55" t="s">
        <v>101</v>
      </c>
      <c r="B19" s="56" t="s">
        <v>261</v>
      </c>
      <c r="C19" s="57" t="s">
        <v>262</v>
      </c>
      <c r="D19" s="77">
        <v>192888454</v>
      </c>
      <c r="E19" s="78">
        <v>13982913</v>
      </c>
      <c r="F19" s="79">
        <f t="shared" si="0"/>
        <v>206871367</v>
      </c>
      <c r="G19" s="77">
        <v>192888454</v>
      </c>
      <c r="H19" s="78">
        <v>13982913</v>
      </c>
      <c r="I19" s="79">
        <f t="shared" si="1"/>
        <v>206871367</v>
      </c>
      <c r="J19" s="77">
        <v>47887545</v>
      </c>
      <c r="K19" s="78">
        <v>6779226</v>
      </c>
      <c r="L19" s="78">
        <f t="shared" si="2"/>
        <v>54666771</v>
      </c>
      <c r="M19" s="95">
        <f t="shared" si="3"/>
        <v>0.26425489323517642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47887545</v>
      </c>
      <c r="AA19" s="78">
        <v>6779226</v>
      </c>
      <c r="AB19" s="78">
        <f t="shared" si="10"/>
        <v>54666771</v>
      </c>
      <c r="AC19" s="95">
        <f t="shared" si="11"/>
        <v>0.26425489323517642</v>
      </c>
      <c r="AD19" s="77">
        <v>16671530</v>
      </c>
      <c r="AE19" s="78">
        <v>-436653</v>
      </c>
      <c r="AF19" s="78">
        <f t="shared" si="12"/>
        <v>16234877</v>
      </c>
      <c r="AG19" s="78">
        <v>224087717</v>
      </c>
      <c r="AH19" s="78">
        <v>338534511</v>
      </c>
      <c r="AI19" s="79">
        <v>16234877</v>
      </c>
      <c r="AJ19" s="114">
        <f t="shared" si="13"/>
        <v>7.2448758983072681E-2</v>
      </c>
      <c r="AK19" s="115">
        <f t="shared" si="14"/>
        <v>2.3672426960795576</v>
      </c>
    </row>
    <row r="20" spans="1:37" ht="13" x14ac:dyDescent="0.3">
      <c r="A20" s="55" t="s">
        <v>101</v>
      </c>
      <c r="B20" s="56" t="s">
        <v>263</v>
      </c>
      <c r="C20" s="57" t="s">
        <v>264</v>
      </c>
      <c r="D20" s="77">
        <v>76818456</v>
      </c>
      <c r="E20" s="78">
        <v>29910000</v>
      </c>
      <c r="F20" s="79">
        <f t="shared" si="0"/>
        <v>106728456</v>
      </c>
      <c r="G20" s="77">
        <v>76818456</v>
      </c>
      <c r="H20" s="78">
        <v>29910000</v>
      </c>
      <c r="I20" s="79">
        <f t="shared" si="1"/>
        <v>106728456</v>
      </c>
      <c r="J20" s="77">
        <v>30409402</v>
      </c>
      <c r="K20" s="78">
        <v>2266229</v>
      </c>
      <c r="L20" s="78">
        <f t="shared" si="2"/>
        <v>32675631</v>
      </c>
      <c r="M20" s="95">
        <f t="shared" si="3"/>
        <v>0.30615669170741117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30409402</v>
      </c>
      <c r="AA20" s="78">
        <v>2266229</v>
      </c>
      <c r="AB20" s="78">
        <f t="shared" si="10"/>
        <v>32675631</v>
      </c>
      <c r="AC20" s="95">
        <f t="shared" si="11"/>
        <v>0.30615669170741117</v>
      </c>
      <c r="AD20" s="77">
        <v>29525387</v>
      </c>
      <c r="AE20" s="78">
        <v>22384990</v>
      </c>
      <c r="AF20" s="78">
        <f t="shared" si="12"/>
        <v>51910377</v>
      </c>
      <c r="AG20" s="78">
        <v>103187355</v>
      </c>
      <c r="AH20" s="78">
        <v>100999355</v>
      </c>
      <c r="AI20" s="79">
        <v>51910377</v>
      </c>
      <c r="AJ20" s="114">
        <f t="shared" si="13"/>
        <v>0.50306916966715542</v>
      </c>
      <c r="AK20" s="115">
        <f t="shared" si="14"/>
        <v>-0.37053759020089572</v>
      </c>
    </row>
    <row r="21" spans="1:37" ht="13" x14ac:dyDescent="0.3">
      <c r="A21" s="55" t="s">
        <v>101</v>
      </c>
      <c r="B21" s="56" t="s">
        <v>67</v>
      </c>
      <c r="C21" s="57" t="s">
        <v>68</v>
      </c>
      <c r="D21" s="77">
        <v>9535505096</v>
      </c>
      <c r="E21" s="78">
        <v>653856127</v>
      </c>
      <c r="F21" s="79">
        <f t="shared" si="0"/>
        <v>10189361223</v>
      </c>
      <c r="G21" s="77">
        <v>9535505096</v>
      </c>
      <c r="H21" s="78">
        <v>653856127</v>
      </c>
      <c r="I21" s="79">
        <f t="shared" si="1"/>
        <v>10189361223</v>
      </c>
      <c r="J21" s="77">
        <v>2479202804</v>
      </c>
      <c r="K21" s="78">
        <v>67978506</v>
      </c>
      <c r="L21" s="78">
        <f t="shared" si="2"/>
        <v>2547181310</v>
      </c>
      <c r="M21" s="95">
        <f t="shared" si="3"/>
        <v>0.24998439590603178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2479202804</v>
      </c>
      <c r="AA21" s="78">
        <v>67978506</v>
      </c>
      <c r="AB21" s="78">
        <f t="shared" si="10"/>
        <v>2547181310</v>
      </c>
      <c r="AC21" s="95">
        <f t="shared" si="11"/>
        <v>0.24998439590603178</v>
      </c>
      <c r="AD21" s="77">
        <v>2293405039</v>
      </c>
      <c r="AE21" s="78">
        <v>34932131</v>
      </c>
      <c r="AF21" s="78">
        <f t="shared" si="12"/>
        <v>2328337170</v>
      </c>
      <c r="AG21" s="78">
        <v>9787885117</v>
      </c>
      <c r="AH21" s="78">
        <v>9767536965</v>
      </c>
      <c r="AI21" s="79">
        <v>2328337170</v>
      </c>
      <c r="AJ21" s="114">
        <f t="shared" si="13"/>
        <v>0.23787949512771137</v>
      </c>
      <c r="AK21" s="115">
        <f t="shared" si="14"/>
        <v>9.3991601740395669E-2</v>
      </c>
    </row>
    <row r="22" spans="1:37" ht="13" x14ac:dyDescent="0.3">
      <c r="A22" s="55" t="s">
        <v>101</v>
      </c>
      <c r="B22" s="56" t="s">
        <v>265</v>
      </c>
      <c r="C22" s="57" t="s">
        <v>266</v>
      </c>
      <c r="D22" s="77">
        <v>159096370</v>
      </c>
      <c r="E22" s="78">
        <v>24034000</v>
      </c>
      <c r="F22" s="79">
        <f t="shared" si="0"/>
        <v>183130370</v>
      </c>
      <c r="G22" s="77">
        <v>159096370</v>
      </c>
      <c r="H22" s="78">
        <v>24034000</v>
      </c>
      <c r="I22" s="79">
        <f t="shared" si="1"/>
        <v>183130370</v>
      </c>
      <c r="J22" s="77">
        <v>56047287</v>
      </c>
      <c r="K22" s="78">
        <v>7185085</v>
      </c>
      <c r="L22" s="78">
        <f t="shared" si="2"/>
        <v>63232372</v>
      </c>
      <c r="M22" s="95">
        <f t="shared" si="3"/>
        <v>0.34528610410168448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56047287</v>
      </c>
      <c r="AA22" s="78">
        <v>7185085</v>
      </c>
      <c r="AB22" s="78">
        <f t="shared" si="10"/>
        <v>63232372</v>
      </c>
      <c r="AC22" s="95">
        <f t="shared" si="11"/>
        <v>0.34528610410168448</v>
      </c>
      <c r="AD22" s="77">
        <v>50307298</v>
      </c>
      <c r="AE22" s="78">
        <v>4311274</v>
      </c>
      <c r="AF22" s="78">
        <f t="shared" si="12"/>
        <v>54618572</v>
      </c>
      <c r="AG22" s="78">
        <v>173259079</v>
      </c>
      <c r="AH22" s="78">
        <v>177686379</v>
      </c>
      <c r="AI22" s="79">
        <v>54618572</v>
      </c>
      <c r="AJ22" s="114">
        <f t="shared" si="13"/>
        <v>0.31524219287810018</v>
      </c>
      <c r="AK22" s="115">
        <f t="shared" si="14"/>
        <v>0.1577082608457796</v>
      </c>
    </row>
    <row r="23" spans="1:37" ht="13" x14ac:dyDescent="0.3">
      <c r="A23" s="55" t="s">
        <v>101</v>
      </c>
      <c r="B23" s="56" t="s">
        <v>267</v>
      </c>
      <c r="C23" s="57" t="s">
        <v>268</v>
      </c>
      <c r="D23" s="77">
        <v>153507144</v>
      </c>
      <c r="E23" s="78">
        <v>23780256</v>
      </c>
      <c r="F23" s="79">
        <f t="shared" si="0"/>
        <v>177287400</v>
      </c>
      <c r="G23" s="77">
        <v>153507144</v>
      </c>
      <c r="H23" s="78">
        <v>23780256</v>
      </c>
      <c r="I23" s="79">
        <f t="shared" si="1"/>
        <v>177287400</v>
      </c>
      <c r="J23" s="77">
        <v>63085250</v>
      </c>
      <c r="K23" s="78">
        <v>6515804</v>
      </c>
      <c r="L23" s="78">
        <f t="shared" si="2"/>
        <v>69601054</v>
      </c>
      <c r="M23" s="95">
        <f t="shared" si="3"/>
        <v>0.39258883598044758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63085250</v>
      </c>
      <c r="AA23" s="78">
        <v>6515804</v>
      </c>
      <c r="AB23" s="78">
        <f t="shared" si="10"/>
        <v>69601054</v>
      </c>
      <c r="AC23" s="95">
        <f t="shared" si="11"/>
        <v>0.39258883598044758</v>
      </c>
      <c r="AD23" s="77">
        <v>65417480</v>
      </c>
      <c r="AE23" s="78">
        <v>5460036</v>
      </c>
      <c r="AF23" s="78">
        <f t="shared" si="12"/>
        <v>70877516</v>
      </c>
      <c r="AG23" s="78">
        <v>172977488</v>
      </c>
      <c r="AH23" s="78">
        <v>173822773</v>
      </c>
      <c r="AI23" s="79">
        <v>70877516</v>
      </c>
      <c r="AJ23" s="114">
        <f t="shared" si="13"/>
        <v>0.40974994387708996</v>
      </c>
      <c r="AK23" s="115">
        <f t="shared" si="14"/>
        <v>-1.800940653732841E-2</v>
      </c>
    </row>
    <row r="24" spans="1:37" ht="13" x14ac:dyDescent="0.3">
      <c r="A24" s="55" t="s">
        <v>116</v>
      </c>
      <c r="B24" s="56" t="s">
        <v>269</v>
      </c>
      <c r="C24" s="57" t="s">
        <v>270</v>
      </c>
      <c r="D24" s="77">
        <v>1570494797</v>
      </c>
      <c r="E24" s="78">
        <v>180628958</v>
      </c>
      <c r="F24" s="79">
        <f t="shared" si="0"/>
        <v>1751123755</v>
      </c>
      <c r="G24" s="77">
        <v>1570494797</v>
      </c>
      <c r="H24" s="78">
        <v>180628958</v>
      </c>
      <c r="I24" s="79">
        <f t="shared" si="1"/>
        <v>1751123755</v>
      </c>
      <c r="J24" s="77">
        <v>523728538</v>
      </c>
      <c r="K24" s="78">
        <v>31016772</v>
      </c>
      <c r="L24" s="78">
        <f t="shared" si="2"/>
        <v>554745310</v>
      </c>
      <c r="M24" s="95">
        <f t="shared" si="3"/>
        <v>0.31679389215983766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523728538</v>
      </c>
      <c r="AA24" s="78">
        <v>31016772</v>
      </c>
      <c r="AB24" s="78">
        <f t="shared" si="10"/>
        <v>554745310</v>
      </c>
      <c r="AC24" s="95">
        <f t="shared" si="11"/>
        <v>0.31679389215983766</v>
      </c>
      <c r="AD24" s="77">
        <v>482431889</v>
      </c>
      <c r="AE24" s="78">
        <v>37498609</v>
      </c>
      <c r="AF24" s="78">
        <f t="shared" si="12"/>
        <v>519930498</v>
      </c>
      <c r="AG24" s="78">
        <v>1680909462</v>
      </c>
      <c r="AH24" s="78">
        <v>1606933724</v>
      </c>
      <c r="AI24" s="79">
        <v>519930498</v>
      </c>
      <c r="AJ24" s="114">
        <f t="shared" si="13"/>
        <v>0.30931499271910218</v>
      </c>
      <c r="AK24" s="115">
        <f t="shared" si="14"/>
        <v>6.69605113258811E-2</v>
      </c>
    </row>
    <row r="25" spans="1:37" ht="14" x14ac:dyDescent="0.3">
      <c r="A25" s="58" t="s">
        <v>0</v>
      </c>
      <c r="B25" s="59" t="s">
        <v>271</v>
      </c>
      <c r="C25" s="60" t="s">
        <v>0</v>
      </c>
      <c r="D25" s="80">
        <f>SUM(D17:D24)</f>
        <v>12621981108</v>
      </c>
      <c r="E25" s="81">
        <f>SUM(E17:E24)</f>
        <v>1108691406</v>
      </c>
      <c r="F25" s="82">
        <f t="shared" si="0"/>
        <v>13730672514</v>
      </c>
      <c r="G25" s="80">
        <f>SUM(G17:G24)</f>
        <v>12621981108</v>
      </c>
      <c r="H25" s="81">
        <f>SUM(H17:H24)</f>
        <v>1108691406</v>
      </c>
      <c r="I25" s="82">
        <f t="shared" si="1"/>
        <v>13730672514</v>
      </c>
      <c r="J25" s="80">
        <f>SUM(J17:J24)</f>
        <v>3459720064</v>
      </c>
      <c r="K25" s="81">
        <f>SUM(K17:K24)</f>
        <v>135421452</v>
      </c>
      <c r="L25" s="81">
        <f t="shared" si="2"/>
        <v>3595141516</v>
      </c>
      <c r="M25" s="96">
        <f t="shared" si="3"/>
        <v>0.26183287907670505</v>
      </c>
      <c r="N25" s="80">
        <f>SUM(N17:N24)</f>
        <v>0</v>
      </c>
      <c r="O25" s="81">
        <f>SUM(O17:O24)</f>
        <v>0</v>
      </c>
      <c r="P25" s="81">
        <f t="shared" si="4"/>
        <v>0</v>
      </c>
      <c r="Q25" s="96">
        <f t="shared" si="5"/>
        <v>0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v>3459720064</v>
      </c>
      <c r="AA25" s="81">
        <v>135421452</v>
      </c>
      <c r="AB25" s="81">
        <f t="shared" si="10"/>
        <v>3595141516</v>
      </c>
      <c r="AC25" s="96">
        <f t="shared" si="11"/>
        <v>0.26183287907670505</v>
      </c>
      <c r="AD25" s="80">
        <f>SUM(AD17:AD24)</f>
        <v>3174759956</v>
      </c>
      <c r="AE25" s="81">
        <f>SUM(AE17:AE24)</f>
        <v>113046519</v>
      </c>
      <c r="AF25" s="81">
        <f t="shared" si="12"/>
        <v>3287806475</v>
      </c>
      <c r="AG25" s="81">
        <f>SUM(AG17:AG24)</f>
        <v>13120561000</v>
      </c>
      <c r="AH25" s="81">
        <f>SUM(AH17:AH24)</f>
        <v>13164578813</v>
      </c>
      <c r="AI25" s="82">
        <f>SUM(AI17:AI24)</f>
        <v>3287806475</v>
      </c>
      <c r="AJ25" s="116">
        <f t="shared" si="13"/>
        <v>0.25058429094609597</v>
      </c>
      <c r="AK25" s="117">
        <f t="shared" si="14"/>
        <v>9.3477229677881191E-2</v>
      </c>
    </row>
    <row r="26" spans="1:37" ht="13" x14ac:dyDescent="0.3">
      <c r="A26" s="55" t="s">
        <v>101</v>
      </c>
      <c r="B26" s="56" t="s">
        <v>272</v>
      </c>
      <c r="C26" s="57" t="s">
        <v>273</v>
      </c>
      <c r="D26" s="77">
        <v>242896273</v>
      </c>
      <c r="E26" s="78">
        <v>37980868</v>
      </c>
      <c r="F26" s="79">
        <f t="shared" si="0"/>
        <v>280877141</v>
      </c>
      <c r="G26" s="77">
        <v>242896273</v>
      </c>
      <c r="H26" s="78">
        <v>37980868</v>
      </c>
      <c r="I26" s="79">
        <f t="shared" si="1"/>
        <v>280877141</v>
      </c>
      <c r="J26" s="77">
        <v>87960555</v>
      </c>
      <c r="K26" s="78">
        <v>-17545230</v>
      </c>
      <c r="L26" s="78">
        <f t="shared" si="2"/>
        <v>70415325</v>
      </c>
      <c r="M26" s="95">
        <f t="shared" si="3"/>
        <v>0.25069795551642987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87960555</v>
      </c>
      <c r="AA26" s="78">
        <v>-17545230</v>
      </c>
      <c r="AB26" s="78">
        <f t="shared" si="10"/>
        <v>70415325</v>
      </c>
      <c r="AC26" s="95">
        <f t="shared" si="11"/>
        <v>0.25069795551642987</v>
      </c>
      <c r="AD26" s="77">
        <v>87051570</v>
      </c>
      <c r="AE26" s="78">
        <v>-68583876</v>
      </c>
      <c r="AF26" s="78">
        <f t="shared" si="12"/>
        <v>18467694</v>
      </c>
      <c r="AG26" s="78">
        <v>299260627</v>
      </c>
      <c r="AH26" s="78">
        <v>318251371</v>
      </c>
      <c r="AI26" s="79">
        <v>18467694</v>
      </c>
      <c r="AJ26" s="114">
        <f t="shared" si="13"/>
        <v>6.1711071667306237E-2</v>
      </c>
      <c r="AK26" s="115">
        <f t="shared" si="14"/>
        <v>2.8128921239435742</v>
      </c>
    </row>
    <row r="27" spans="1:37" ht="13" x14ac:dyDescent="0.3">
      <c r="A27" s="55" t="s">
        <v>101</v>
      </c>
      <c r="B27" s="56" t="s">
        <v>274</v>
      </c>
      <c r="C27" s="57" t="s">
        <v>275</v>
      </c>
      <c r="D27" s="77">
        <v>825905390</v>
      </c>
      <c r="E27" s="78">
        <v>38986739</v>
      </c>
      <c r="F27" s="79">
        <f t="shared" si="0"/>
        <v>864892129</v>
      </c>
      <c r="G27" s="77">
        <v>825905390</v>
      </c>
      <c r="H27" s="78">
        <v>38986739</v>
      </c>
      <c r="I27" s="79">
        <f t="shared" si="1"/>
        <v>864892129</v>
      </c>
      <c r="J27" s="77">
        <v>228098117</v>
      </c>
      <c r="K27" s="78">
        <v>17862996</v>
      </c>
      <c r="L27" s="78">
        <f t="shared" si="2"/>
        <v>245961113</v>
      </c>
      <c r="M27" s="95">
        <f t="shared" si="3"/>
        <v>0.28438357195409281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228098117</v>
      </c>
      <c r="AA27" s="78">
        <v>17862996</v>
      </c>
      <c r="AB27" s="78">
        <f t="shared" si="10"/>
        <v>245961113</v>
      </c>
      <c r="AC27" s="95">
        <f t="shared" si="11"/>
        <v>0.28438357195409281</v>
      </c>
      <c r="AD27" s="77">
        <v>268799809</v>
      </c>
      <c r="AE27" s="78">
        <v>8445485</v>
      </c>
      <c r="AF27" s="78">
        <f t="shared" si="12"/>
        <v>277245294</v>
      </c>
      <c r="AG27" s="78">
        <v>844571422</v>
      </c>
      <c r="AH27" s="78">
        <v>840293494</v>
      </c>
      <c r="AI27" s="79">
        <v>277245294</v>
      </c>
      <c r="AJ27" s="114">
        <f t="shared" si="13"/>
        <v>0.32826743455688462</v>
      </c>
      <c r="AK27" s="115">
        <f t="shared" si="14"/>
        <v>-0.11283935805958167</v>
      </c>
    </row>
    <row r="28" spans="1:37" ht="13" x14ac:dyDescent="0.3">
      <c r="A28" s="55" t="s">
        <v>101</v>
      </c>
      <c r="B28" s="56" t="s">
        <v>276</v>
      </c>
      <c r="C28" s="57" t="s">
        <v>277</v>
      </c>
      <c r="D28" s="77">
        <v>1575165936</v>
      </c>
      <c r="E28" s="78">
        <v>151577520</v>
      </c>
      <c r="F28" s="79">
        <f t="shared" si="0"/>
        <v>1726743456</v>
      </c>
      <c r="G28" s="77">
        <v>1575165936</v>
      </c>
      <c r="H28" s="78">
        <v>151577520</v>
      </c>
      <c r="I28" s="79">
        <f t="shared" si="1"/>
        <v>1726743456</v>
      </c>
      <c r="J28" s="77">
        <v>469854556</v>
      </c>
      <c r="K28" s="78">
        <v>62561533</v>
      </c>
      <c r="L28" s="78">
        <f t="shared" si="2"/>
        <v>532416089</v>
      </c>
      <c r="M28" s="95">
        <f t="shared" si="3"/>
        <v>0.30833537382173809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469854556</v>
      </c>
      <c r="AA28" s="78">
        <v>62561533</v>
      </c>
      <c r="AB28" s="78">
        <f t="shared" si="10"/>
        <v>532416089</v>
      </c>
      <c r="AC28" s="95">
        <f t="shared" si="11"/>
        <v>0.30833537382173809</v>
      </c>
      <c r="AD28" s="77">
        <v>447137968</v>
      </c>
      <c r="AE28" s="78">
        <v>26141291</v>
      </c>
      <c r="AF28" s="78">
        <f t="shared" si="12"/>
        <v>473279259</v>
      </c>
      <c r="AG28" s="78">
        <v>1605313864</v>
      </c>
      <c r="AH28" s="78">
        <v>1661901981</v>
      </c>
      <c r="AI28" s="79">
        <v>473279259</v>
      </c>
      <c r="AJ28" s="114">
        <f t="shared" si="13"/>
        <v>0.29482038971539087</v>
      </c>
      <c r="AK28" s="115">
        <f t="shared" si="14"/>
        <v>0.12495123941190922</v>
      </c>
    </row>
    <row r="29" spans="1:37" ht="13" x14ac:dyDescent="0.3">
      <c r="A29" s="55" t="s">
        <v>116</v>
      </c>
      <c r="B29" s="56" t="s">
        <v>278</v>
      </c>
      <c r="C29" s="57" t="s">
        <v>279</v>
      </c>
      <c r="D29" s="77">
        <v>1077392796</v>
      </c>
      <c r="E29" s="78">
        <v>273623016</v>
      </c>
      <c r="F29" s="79">
        <f t="shared" si="0"/>
        <v>1351015812</v>
      </c>
      <c r="G29" s="77">
        <v>1077392796</v>
      </c>
      <c r="H29" s="78">
        <v>273623016</v>
      </c>
      <c r="I29" s="79">
        <f t="shared" si="1"/>
        <v>1351015812</v>
      </c>
      <c r="J29" s="77">
        <v>371140050</v>
      </c>
      <c r="K29" s="78">
        <v>4801050</v>
      </c>
      <c r="L29" s="78">
        <f t="shared" si="2"/>
        <v>375941100</v>
      </c>
      <c r="M29" s="95">
        <f t="shared" si="3"/>
        <v>0.27826550708053444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371140050</v>
      </c>
      <c r="AA29" s="78">
        <v>4801050</v>
      </c>
      <c r="AB29" s="78">
        <f t="shared" si="10"/>
        <v>375941100</v>
      </c>
      <c r="AC29" s="95">
        <f t="shared" si="11"/>
        <v>0.27826550708053444</v>
      </c>
      <c r="AD29" s="77">
        <v>36130998</v>
      </c>
      <c r="AE29" s="78">
        <v>40092437</v>
      </c>
      <c r="AF29" s="78">
        <f t="shared" si="12"/>
        <v>76223435</v>
      </c>
      <c r="AG29" s="78">
        <v>1339519668</v>
      </c>
      <c r="AH29" s="78">
        <v>1248917051</v>
      </c>
      <c r="AI29" s="79">
        <v>76223435</v>
      </c>
      <c r="AJ29" s="114">
        <f t="shared" si="13"/>
        <v>5.6903557910282211E-2</v>
      </c>
      <c r="AK29" s="115">
        <f t="shared" si="14"/>
        <v>3.9320933909630282</v>
      </c>
    </row>
    <row r="30" spans="1:37" ht="14" x14ac:dyDescent="0.3">
      <c r="A30" s="58" t="s">
        <v>0</v>
      </c>
      <c r="B30" s="59" t="s">
        <v>280</v>
      </c>
      <c r="C30" s="60" t="s">
        <v>0</v>
      </c>
      <c r="D30" s="80">
        <f>SUM(D26:D29)</f>
        <v>3721360395</v>
      </c>
      <c r="E30" s="81">
        <f>SUM(E26:E29)</f>
        <v>502168143</v>
      </c>
      <c r="F30" s="82">
        <f t="shared" si="0"/>
        <v>4223528538</v>
      </c>
      <c r="G30" s="80">
        <f>SUM(G26:G29)</f>
        <v>3721360395</v>
      </c>
      <c r="H30" s="81">
        <f>SUM(H26:H29)</f>
        <v>502168143</v>
      </c>
      <c r="I30" s="82">
        <f t="shared" si="1"/>
        <v>4223528538</v>
      </c>
      <c r="J30" s="80">
        <f>SUM(J26:J29)</f>
        <v>1157053278</v>
      </c>
      <c r="K30" s="81">
        <f>SUM(K26:K29)</f>
        <v>67680349</v>
      </c>
      <c r="L30" s="81">
        <f t="shared" si="2"/>
        <v>1224733627</v>
      </c>
      <c r="M30" s="96">
        <f t="shared" si="3"/>
        <v>0.28997877390452237</v>
      </c>
      <c r="N30" s="80">
        <f>SUM(N26:N29)</f>
        <v>0</v>
      </c>
      <c r="O30" s="81">
        <f>SUM(O26:O29)</f>
        <v>0</v>
      </c>
      <c r="P30" s="81">
        <f t="shared" si="4"/>
        <v>0</v>
      </c>
      <c r="Q30" s="96">
        <f t="shared" si="5"/>
        <v>0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v>1157053278</v>
      </c>
      <c r="AA30" s="81">
        <v>67680349</v>
      </c>
      <c r="AB30" s="81">
        <f t="shared" si="10"/>
        <v>1224733627</v>
      </c>
      <c r="AC30" s="96">
        <f t="shared" si="11"/>
        <v>0.28997877390452237</v>
      </c>
      <c r="AD30" s="80">
        <f>SUM(AD26:AD29)</f>
        <v>839120345</v>
      </c>
      <c r="AE30" s="81">
        <f>SUM(AE26:AE29)</f>
        <v>6095337</v>
      </c>
      <c r="AF30" s="81">
        <f t="shared" si="12"/>
        <v>845215682</v>
      </c>
      <c r="AG30" s="81">
        <f>SUM(AG26:AG29)</f>
        <v>4088665581</v>
      </c>
      <c r="AH30" s="81">
        <f>SUM(AH26:AH29)</f>
        <v>4069363897</v>
      </c>
      <c r="AI30" s="82">
        <f>SUM(AI26:AI29)</f>
        <v>845215682</v>
      </c>
      <c r="AJ30" s="116">
        <f t="shared" si="13"/>
        <v>0.20672164677094437</v>
      </c>
      <c r="AK30" s="117">
        <f t="shared" si="14"/>
        <v>0.44901905286702903</v>
      </c>
    </row>
    <row r="31" spans="1:37" ht="13" x14ac:dyDescent="0.3">
      <c r="A31" s="55" t="s">
        <v>101</v>
      </c>
      <c r="B31" s="56" t="s">
        <v>281</v>
      </c>
      <c r="C31" s="57" t="s">
        <v>282</v>
      </c>
      <c r="D31" s="77">
        <v>515564827</v>
      </c>
      <c r="E31" s="78">
        <v>43779350</v>
      </c>
      <c r="F31" s="79">
        <f t="shared" si="0"/>
        <v>559344177</v>
      </c>
      <c r="G31" s="77">
        <v>515564827</v>
      </c>
      <c r="H31" s="78">
        <v>43779350</v>
      </c>
      <c r="I31" s="79">
        <f t="shared" si="1"/>
        <v>559344177</v>
      </c>
      <c r="J31" s="77">
        <v>123969040</v>
      </c>
      <c r="K31" s="78">
        <v>3978366</v>
      </c>
      <c r="L31" s="78">
        <f t="shared" si="2"/>
        <v>127947406</v>
      </c>
      <c r="M31" s="95">
        <f t="shared" si="3"/>
        <v>0.22874539730839102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123969040</v>
      </c>
      <c r="AA31" s="78">
        <v>3978366</v>
      </c>
      <c r="AB31" s="78">
        <f t="shared" si="10"/>
        <v>127947406</v>
      </c>
      <c r="AC31" s="95">
        <f t="shared" si="11"/>
        <v>0.22874539730839102</v>
      </c>
      <c r="AD31" s="77">
        <v>124577028</v>
      </c>
      <c r="AE31" s="78">
        <v>4493779</v>
      </c>
      <c r="AF31" s="78">
        <f t="shared" si="12"/>
        <v>129070807</v>
      </c>
      <c r="AG31" s="78">
        <v>491781705</v>
      </c>
      <c r="AH31" s="78">
        <v>506855353</v>
      </c>
      <c r="AI31" s="79">
        <v>129070807</v>
      </c>
      <c r="AJ31" s="114">
        <f t="shared" si="13"/>
        <v>0.26245548723696421</v>
      </c>
      <c r="AK31" s="115">
        <f t="shared" si="14"/>
        <v>-8.7037574654662553E-3</v>
      </c>
    </row>
    <row r="32" spans="1:37" ht="13" x14ac:dyDescent="0.3">
      <c r="A32" s="55" t="s">
        <v>101</v>
      </c>
      <c r="B32" s="56" t="s">
        <v>283</v>
      </c>
      <c r="C32" s="57" t="s">
        <v>284</v>
      </c>
      <c r="D32" s="77">
        <v>358533296</v>
      </c>
      <c r="E32" s="78">
        <v>55591859</v>
      </c>
      <c r="F32" s="79">
        <f t="shared" si="0"/>
        <v>414125155</v>
      </c>
      <c r="G32" s="77">
        <v>358533296</v>
      </c>
      <c r="H32" s="78">
        <v>55591859</v>
      </c>
      <c r="I32" s="79">
        <f t="shared" si="1"/>
        <v>414125155</v>
      </c>
      <c r="J32" s="77">
        <v>103129470</v>
      </c>
      <c r="K32" s="78">
        <v>12478703</v>
      </c>
      <c r="L32" s="78">
        <f t="shared" si="2"/>
        <v>115608173</v>
      </c>
      <c r="M32" s="95">
        <f t="shared" si="3"/>
        <v>0.27916240200380971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103129470</v>
      </c>
      <c r="AA32" s="78">
        <v>12478703</v>
      </c>
      <c r="AB32" s="78">
        <f t="shared" si="10"/>
        <v>115608173</v>
      </c>
      <c r="AC32" s="95">
        <f t="shared" si="11"/>
        <v>0.27916240200380971</v>
      </c>
      <c r="AD32" s="77">
        <v>119538294</v>
      </c>
      <c r="AE32" s="78">
        <v>17152413</v>
      </c>
      <c r="AF32" s="78">
        <f t="shared" si="12"/>
        <v>136690707</v>
      </c>
      <c r="AG32" s="78">
        <v>391238456</v>
      </c>
      <c r="AH32" s="78">
        <v>401248133</v>
      </c>
      <c r="AI32" s="79">
        <v>136690707</v>
      </c>
      <c r="AJ32" s="114">
        <f t="shared" si="13"/>
        <v>0.34937952776298659</v>
      </c>
      <c r="AK32" s="115">
        <f t="shared" si="14"/>
        <v>-0.15423531315848704</v>
      </c>
    </row>
    <row r="33" spans="1:37" ht="13" x14ac:dyDescent="0.3">
      <c r="A33" s="55" t="s">
        <v>101</v>
      </c>
      <c r="B33" s="56" t="s">
        <v>285</v>
      </c>
      <c r="C33" s="57" t="s">
        <v>286</v>
      </c>
      <c r="D33" s="77">
        <v>296817595</v>
      </c>
      <c r="E33" s="78">
        <v>79183661</v>
      </c>
      <c r="F33" s="79">
        <f t="shared" si="0"/>
        <v>376001256</v>
      </c>
      <c r="G33" s="77">
        <v>296817595</v>
      </c>
      <c r="H33" s="78">
        <v>79183661</v>
      </c>
      <c r="I33" s="79">
        <f t="shared" si="1"/>
        <v>376001256</v>
      </c>
      <c r="J33" s="77">
        <v>96506577</v>
      </c>
      <c r="K33" s="78">
        <v>14149808</v>
      </c>
      <c r="L33" s="78">
        <f t="shared" si="2"/>
        <v>110656385</v>
      </c>
      <c r="M33" s="95">
        <f t="shared" si="3"/>
        <v>0.29429791319633253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96506577</v>
      </c>
      <c r="AA33" s="78">
        <v>14149808</v>
      </c>
      <c r="AB33" s="78">
        <f t="shared" si="10"/>
        <v>110656385</v>
      </c>
      <c r="AC33" s="95">
        <f t="shared" si="11"/>
        <v>0.29429791319633253</v>
      </c>
      <c r="AD33" s="77">
        <v>107734429</v>
      </c>
      <c r="AE33" s="78">
        <v>18044488</v>
      </c>
      <c r="AF33" s="78">
        <f t="shared" si="12"/>
        <v>125778917</v>
      </c>
      <c r="AG33" s="78">
        <v>369089899</v>
      </c>
      <c r="AH33" s="78">
        <v>415819943</v>
      </c>
      <c r="AI33" s="79">
        <v>125778917</v>
      </c>
      <c r="AJ33" s="114">
        <f t="shared" si="13"/>
        <v>0.34078124961095185</v>
      </c>
      <c r="AK33" s="115">
        <f t="shared" si="14"/>
        <v>-0.12023105589309535</v>
      </c>
    </row>
    <row r="34" spans="1:37" ht="13" x14ac:dyDescent="0.3">
      <c r="A34" s="55" t="s">
        <v>101</v>
      </c>
      <c r="B34" s="56" t="s">
        <v>287</v>
      </c>
      <c r="C34" s="57" t="s">
        <v>288</v>
      </c>
      <c r="D34" s="77">
        <v>441892323</v>
      </c>
      <c r="E34" s="78">
        <v>64618156</v>
      </c>
      <c r="F34" s="79">
        <f t="shared" si="0"/>
        <v>506510479</v>
      </c>
      <c r="G34" s="77">
        <v>441892323</v>
      </c>
      <c r="H34" s="78">
        <v>64618156</v>
      </c>
      <c r="I34" s="79">
        <f t="shared" si="1"/>
        <v>506510479</v>
      </c>
      <c r="J34" s="77">
        <v>128248098</v>
      </c>
      <c r="K34" s="78">
        <v>14809707</v>
      </c>
      <c r="L34" s="78">
        <f t="shared" si="2"/>
        <v>143057805</v>
      </c>
      <c r="M34" s="95">
        <f t="shared" si="3"/>
        <v>0.28243799670727049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128248098</v>
      </c>
      <c r="AA34" s="78">
        <v>14809707</v>
      </c>
      <c r="AB34" s="78">
        <f t="shared" si="10"/>
        <v>143057805</v>
      </c>
      <c r="AC34" s="95">
        <f t="shared" si="11"/>
        <v>0.28243799670727049</v>
      </c>
      <c r="AD34" s="77">
        <v>124487157</v>
      </c>
      <c r="AE34" s="78">
        <v>15361442</v>
      </c>
      <c r="AF34" s="78">
        <f t="shared" si="12"/>
        <v>139848599</v>
      </c>
      <c r="AG34" s="78">
        <v>505457316</v>
      </c>
      <c r="AH34" s="78">
        <v>488456224</v>
      </c>
      <c r="AI34" s="79">
        <v>139848599</v>
      </c>
      <c r="AJ34" s="114">
        <f t="shared" si="13"/>
        <v>0.27667736636341417</v>
      </c>
      <c r="AK34" s="115">
        <f t="shared" si="14"/>
        <v>2.2947716480163027E-2</v>
      </c>
    </row>
    <row r="35" spans="1:37" ht="13" x14ac:dyDescent="0.3">
      <c r="A35" s="55" t="s">
        <v>116</v>
      </c>
      <c r="B35" s="56" t="s">
        <v>289</v>
      </c>
      <c r="C35" s="57" t="s">
        <v>290</v>
      </c>
      <c r="D35" s="77">
        <v>712053022</v>
      </c>
      <c r="E35" s="78">
        <v>244964495</v>
      </c>
      <c r="F35" s="79">
        <f t="shared" si="0"/>
        <v>957017517</v>
      </c>
      <c r="G35" s="77">
        <v>712053022</v>
      </c>
      <c r="H35" s="78">
        <v>244964495</v>
      </c>
      <c r="I35" s="79">
        <f t="shared" si="1"/>
        <v>957017517</v>
      </c>
      <c r="J35" s="77">
        <v>270824379</v>
      </c>
      <c r="K35" s="78">
        <v>34749171</v>
      </c>
      <c r="L35" s="78">
        <f t="shared" si="2"/>
        <v>305573550</v>
      </c>
      <c r="M35" s="95">
        <f t="shared" si="3"/>
        <v>0.31929776056544218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270824379</v>
      </c>
      <c r="AA35" s="78">
        <v>34749171</v>
      </c>
      <c r="AB35" s="78">
        <f t="shared" si="10"/>
        <v>305573550</v>
      </c>
      <c r="AC35" s="95">
        <f t="shared" si="11"/>
        <v>0.31929776056544218</v>
      </c>
      <c r="AD35" s="77">
        <v>256533645</v>
      </c>
      <c r="AE35" s="78">
        <v>41176172</v>
      </c>
      <c r="AF35" s="78">
        <f t="shared" si="12"/>
        <v>297709817</v>
      </c>
      <c r="AG35" s="78">
        <v>980237720</v>
      </c>
      <c r="AH35" s="78">
        <v>912077941</v>
      </c>
      <c r="AI35" s="79">
        <v>297709817</v>
      </c>
      <c r="AJ35" s="114">
        <f t="shared" si="13"/>
        <v>0.30371185573230136</v>
      </c>
      <c r="AK35" s="115">
        <f t="shared" si="14"/>
        <v>2.6414086976513707E-2</v>
      </c>
    </row>
    <row r="36" spans="1:37" ht="14" x14ac:dyDescent="0.3">
      <c r="A36" s="58" t="s">
        <v>0</v>
      </c>
      <c r="B36" s="59" t="s">
        <v>291</v>
      </c>
      <c r="C36" s="60" t="s">
        <v>0</v>
      </c>
      <c r="D36" s="80">
        <f>SUM(D31:D35)</f>
        <v>2324861063</v>
      </c>
      <c r="E36" s="81">
        <f>SUM(E31:E35)</f>
        <v>488137521</v>
      </c>
      <c r="F36" s="82">
        <f t="shared" si="0"/>
        <v>2812998584</v>
      </c>
      <c r="G36" s="80">
        <f>SUM(G31:G35)</f>
        <v>2324861063</v>
      </c>
      <c r="H36" s="81">
        <f>SUM(H31:H35)</f>
        <v>488137521</v>
      </c>
      <c r="I36" s="82">
        <f t="shared" si="1"/>
        <v>2812998584</v>
      </c>
      <c r="J36" s="80">
        <f>SUM(J31:J35)</f>
        <v>722677564</v>
      </c>
      <c r="K36" s="81">
        <f>SUM(K31:K35)</f>
        <v>80165755</v>
      </c>
      <c r="L36" s="81">
        <f t="shared" si="2"/>
        <v>802843319</v>
      </c>
      <c r="M36" s="96">
        <f t="shared" si="3"/>
        <v>0.28540480737049673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722677564</v>
      </c>
      <c r="AA36" s="81">
        <v>80165755</v>
      </c>
      <c r="AB36" s="81">
        <f t="shared" si="10"/>
        <v>802843319</v>
      </c>
      <c r="AC36" s="96">
        <f t="shared" si="11"/>
        <v>0.28540480737049673</v>
      </c>
      <c r="AD36" s="80">
        <f>SUM(AD31:AD35)</f>
        <v>732870553</v>
      </c>
      <c r="AE36" s="81">
        <f>SUM(AE31:AE35)</f>
        <v>96228294</v>
      </c>
      <c r="AF36" s="81">
        <f t="shared" si="12"/>
        <v>829098847</v>
      </c>
      <c r="AG36" s="81">
        <f>SUM(AG31:AG35)</f>
        <v>2737805096</v>
      </c>
      <c r="AH36" s="81">
        <f>SUM(AH31:AH35)</f>
        <v>2724457594</v>
      </c>
      <c r="AI36" s="82">
        <f>SUM(AI31:AI35)</f>
        <v>829098847</v>
      </c>
      <c r="AJ36" s="116">
        <f t="shared" si="13"/>
        <v>0.3028334077584024</v>
      </c>
      <c r="AK36" s="117">
        <f t="shared" si="14"/>
        <v>-3.1667548561914671E-2</v>
      </c>
    </row>
    <row r="37" spans="1:37" ht="13" x14ac:dyDescent="0.3">
      <c r="A37" s="55" t="s">
        <v>101</v>
      </c>
      <c r="B37" s="56" t="s">
        <v>69</v>
      </c>
      <c r="C37" s="57" t="s">
        <v>70</v>
      </c>
      <c r="D37" s="77">
        <v>2705642334</v>
      </c>
      <c r="E37" s="78">
        <v>235557737</v>
      </c>
      <c r="F37" s="79">
        <f t="shared" si="0"/>
        <v>2941200071</v>
      </c>
      <c r="G37" s="77">
        <v>2705642334</v>
      </c>
      <c r="H37" s="78">
        <v>235557737</v>
      </c>
      <c r="I37" s="79">
        <f t="shared" si="1"/>
        <v>2941200071</v>
      </c>
      <c r="J37" s="77">
        <v>791762185</v>
      </c>
      <c r="K37" s="78">
        <v>24895941</v>
      </c>
      <c r="L37" s="78">
        <f t="shared" si="2"/>
        <v>816658126</v>
      </c>
      <c r="M37" s="95">
        <f t="shared" si="3"/>
        <v>0.2776615348449718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791762185</v>
      </c>
      <c r="AA37" s="78">
        <v>24895941</v>
      </c>
      <c r="AB37" s="78">
        <f t="shared" si="10"/>
        <v>816658126</v>
      </c>
      <c r="AC37" s="95">
        <f t="shared" si="11"/>
        <v>0.2776615348449718</v>
      </c>
      <c r="AD37" s="77">
        <v>790347282</v>
      </c>
      <c r="AE37" s="78">
        <v>13074336</v>
      </c>
      <c r="AF37" s="78">
        <f t="shared" si="12"/>
        <v>803421618</v>
      </c>
      <c r="AG37" s="78">
        <v>2654142405</v>
      </c>
      <c r="AH37" s="78">
        <v>2743303564</v>
      </c>
      <c r="AI37" s="79">
        <v>803421618</v>
      </c>
      <c r="AJ37" s="114">
        <f t="shared" si="13"/>
        <v>0.30270478949677909</v>
      </c>
      <c r="AK37" s="115">
        <f t="shared" si="14"/>
        <v>1.6475170325825017E-2</v>
      </c>
    </row>
    <row r="38" spans="1:37" ht="13" x14ac:dyDescent="0.3">
      <c r="A38" s="55" t="s">
        <v>101</v>
      </c>
      <c r="B38" s="56" t="s">
        <v>292</v>
      </c>
      <c r="C38" s="57" t="s">
        <v>293</v>
      </c>
      <c r="D38" s="77">
        <v>137903200</v>
      </c>
      <c r="E38" s="78">
        <v>26346958</v>
      </c>
      <c r="F38" s="79">
        <f t="shared" si="0"/>
        <v>164250158</v>
      </c>
      <c r="G38" s="77">
        <v>137903200</v>
      </c>
      <c r="H38" s="78">
        <v>26346958</v>
      </c>
      <c r="I38" s="79">
        <f t="shared" si="1"/>
        <v>164250158</v>
      </c>
      <c r="J38" s="77">
        <v>39625079</v>
      </c>
      <c r="K38" s="78">
        <v>6185348</v>
      </c>
      <c r="L38" s="78">
        <f t="shared" si="2"/>
        <v>45810427</v>
      </c>
      <c r="M38" s="95">
        <f t="shared" si="3"/>
        <v>0.27890644099106437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39625079</v>
      </c>
      <c r="AA38" s="78">
        <v>6185348</v>
      </c>
      <c r="AB38" s="78">
        <f t="shared" si="10"/>
        <v>45810427</v>
      </c>
      <c r="AC38" s="95">
        <f t="shared" si="11"/>
        <v>0.27890644099106437</v>
      </c>
      <c r="AD38" s="77">
        <v>37111851</v>
      </c>
      <c r="AE38" s="78">
        <v>27671735</v>
      </c>
      <c r="AF38" s="78">
        <f t="shared" si="12"/>
        <v>64783586</v>
      </c>
      <c r="AG38" s="78">
        <v>160643487</v>
      </c>
      <c r="AH38" s="78">
        <v>190708658</v>
      </c>
      <c r="AI38" s="79">
        <v>64783586</v>
      </c>
      <c r="AJ38" s="114">
        <f t="shared" si="13"/>
        <v>0.40327552152799073</v>
      </c>
      <c r="AK38" s="115">
        <f t="shared" si="14"/>
        <v>-0.29286984823594053</v>
      </c>
    </row>
    <row r="39" spans="1:37" ht="13" x14ac:dyDescent="0.3">
      <c r="A39" s="55" t="s">
        <v>101</v>
      </c>
      <c r="B39" s="56" t="s">
        <v>294</v>
      </c>
      <c r="C39" s="57" t="s">
        <v>295</v>
      </c>
      <c r="D39" s="77">
        <v>182300724</v>
      </c>
      <c r="E39" s="78">
        <v>77395008</v>
      </c>
      <c r="F39" s="79">
        <f t="shared" si="0"/>
        <v>259695732</v>
      </c>
      <c r="G39" s="77">
        <v>182300724</v>
      </c>
      <c r="H39" s="78">
        <v>77395008</v>
      </c>
      <c r="I39" s="79">
        <f t="shared" si="1"/>
        <v>259695732</v>
      </c>
      <c r="J39" s="77">
        <v>65968113</v>
      </c>
      <c r="K39" s="78">
        <v>3937459</v>
      </c>
      <c r="L39" s="78">
        <f t="shared" si="2"/>
        <v>69905572</v>
      </c>
      <c r="M39" s="95">
        <f t="shared" si="3"/>
        <v>0.26918259865741651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65968113</v>
      </c>
      <c r="AA39" s="78">
        <v>3937459</v>
      </c>
      <c r="AB39" s="78">
        <f t="shared" si="10"/>
        <v>69905572</v>
      </c>
      <c r="AC39" s="95">
        <f t="shared" si="11"/>
        <v>0.26918259865741651</v>
      </c>
      <c r="AD39" s="77">
        <v>64703286</v>
      </c>
      <c r="AE39" s="78">
        <v>2835126</v>
      </c>
      <c r="AF39" s="78">
        <f t="shared" si="12"/>
        <v>67538412</v>
      </c>
      <c r="AG39" s="78">
        <v>239217998</v>
      </c>
      <c r="AH39" s="78">
        <v>234758373</v>
      </c>
      <c r="AI39" s="79">
        <v>67538412</v>
      </c>
      <c r="AJ39" s="114">
        <f t="shared" si="13"/>
        <v>0.28232997752953354</v>
      </c>
      <c r="AK39" s="115">
        <f t="shared" si="14"/>
        <v>3.5049091767215268E-2</v>
      </c>
    </row>
    <row r="40" spans="1:37" ht="13" x14ac:dyDescent="0.3">
      <c r="A40" s="55" t="s">
        <v>116</v>
      </c>
      <c r="B40" s="56" t="s">
        <v>296</v>
      </c>
      <c r="C40" s="57" t="s">
        <v>297</v>
      </c>
      <c r="D40" s="77">
        <v>326855154</v>
      </c>
      <c r="E40" s="78">
        <v>126845781</v>
      </c>
      <c r="F40" s="79">
        <f t="shared" si="0"/>
        <v>453700935</v>
      </c>
      <c r="G40" s="77">
        <v>326855154</v>
      </c>
      <c r="H40" s="78">
        <v>126845781</v>
      </c>
      <c r="I40" s="79">
        <f t="shared" si="1"/>
        <v>453700935</v>
      </c>
      <c r="J40" s="77">
        <v>109196270</v>
      </c>
      <c r="K40" s="78">
        <v>39213276</v>
      </c>
      <c r="L40" s="78">
        <f t="shared" si="2"/>
        <v>148409546</v>
      </c>
      <c r="M40" s="95">
        <f t="shared" si="3"/>
        <v>0.32710875061344097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109196270</v>
      </c>
      <c r="AA40" s="78">
        <v>39213276</v>
      </c>
      <c r="AB40" s="78">
        <f t="shared" si="10"/>
        <v>148409546</v>
      </c>
      <c r="AC40" s="95">
        <f t="shared" si="11"/>
        <v>0.32710875061344097</v>
      </c>
      <c r="AD40" s="77">
        <v>102196034</v>
      </c>
      <c r="AE40" s="78">
        <v>29255893</v>
      </c>
      <c r="AF40" s="78">
        <f t="shared" si="12"/>
        <v>131451927</v>
      </c>
      <c r="AG40" s="78">
        <v>443053822</v>
      </c>
      <c r="AH40" s="78">
        <v>468641649</v>
      </c>
      <c r="AI40" s="79">
        <v>131451927</v>
      </c>
      <c r="AJ40" s="114">
        <f t="shared" si="13"/>
        <v>0.29669516540137192</v>
      </c>
      <c r="AK40" s="115">
        <f t="shared" si="14"/>
        <v>0.12900243752227381</v>
      </c>
    </row>
    <row r="41" spans="1:37" ht="14" x14ac:dyDescent="0.3">
      <c r="A41" s="58" t="s">
        <v>0</v>
      </c>
      <c r="B41" s="59" t="s">
        <v>298</v>
      </c>
      <c r="C41" s="60" t="s">
        <v>0</v>
      </c>
      <c r="D41" s="80">
        <f>SUM(D37:D40)</f>
        <v>3352701412</v>
      </c>
      <c r="E41" s="81">
        <f>SUM(E37:E40)</f>
        <v>466145484</v>
      </c>
      <c r="F41" s="82">
        <f t="shared" si="0"/>
        <v>3818846896</v>
      </c>
      <c r="G41" s="80">
        <f>SUM(G37:G40)</f>
        <v>3352701412</v>
      </c>
      <c r="H41" s="81">
        <f>SUM(H37:H40)</f>
        <v>466145484</v>
      </c>
      <c r="I41" s="82">
        <f t="shared" si="1"/>
        <v>3818846896</v>
      </c>
      <c r="J41" s="80">
        <f>SUM(J37:J40)</f>
        <v>1006551647</v>
      </c>
      <c r="K41" s="81">
        <f>SUM(K37:K40)</f>
        <v>74232024</v>
      </c>
      <c r="L41" s="81">
        <f t="shared" si="2"/>
        <v>1080783671</v>
      </c>
      <c r="M41" s="96">
        <f t="shared" si="3"/>
        <v>0.28301309280873566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1006551647</v>
      </c>
      <c r="AA41" s="81">
        <v>74232024</v>
      </c>
      <c r="AB41" s="81">
        <f t="shared" si="10"/>
        <v>1080783671</v>
      </c>
      <c r="AC41" s="96">
        <f t="shared" si="11"/>
        <v>0.28301309280873566</v>
      </c>
      <c r="AD41" s="80">
        <f>SUM(AD37:AD40)</f>
        <v>994358453</v>
      </c>
      <c r="AE41" s="81">
        <f>SUM(AE37:AE40)</f>
        <v>72837090</v>
      </c>
      <c r="AF41" s="81">
        <f t="shared" si="12"/>
        <v>1067195543</v>
      </c>
      <c r="AG41" s="81">
        <f>SUM(AG37:AG40)</f>
        <v>3497057712</v>
      </c>
      <c r="AH41" s="81">
        <f>SUM(AH37:AH40)</f>
        <v>3637412244</v>
      </c>
      <c r="AI41" s="82">
        <f>SUM(AI37:AI40)</f>
        <v>1067195543</v>
      </c>
      <c r="AJ41" s="116">
        <f t="shared" si="13"/>
        <v>0.30516955420494357</v>
      </c>
      <c r="AK41" s="117">
        <f t="shared" si="14"/>
        <v>1.2732556923731542E-2</v>
      </c>
    </row>
    <row r="42" spans="1:37" ht="13" x14ac:dyDescent="0.3">
      <c r="A42" s="55" t="s">
        <v>101</v>
      </c>
      <c r="B42" s="56" t="s">
        <v>299</v>
      </c>
      <c r="C42" s="57" t="s">
        <v>300</v>
      </c>
      <c r="D42" s="77">
        <v>248838019</v>
      </c>
      <c r="E42" s="78">
        <v>18142965</v>
      </c>
      <c r="F42" s="79">
        <f t="shared" ref="F42:F74" si="15">$D42      +$E42</f>
        <v>266980984</v>
      </c>
      <c r="G42" s="77">
        <v>248838019</v>
      </c>
      <c r="H42" s="78">
        <v>18142965</v>
      </c>
      <c r="I42" s="79">
        <f t="shared" ref="I42:I74" si="16">$G42      +$H42</f>
        <v>266980984</v>
      </c>
      <c r="J42" s="77">
        <v>78242243</v>
      </c>
      <c r="K42" s="78">
        <v>4324023</v>
      </c>
      <c r="L42" s="78">
        <f t="shared" ref="L42:L74" si="17">$J42      +$K42</f>
        <v>82566266</v>
      </c>
      <c r="M42" s="95">
        <f t="shared" ref="M42:M74" si="18">IF(($F42      =0),0,($L42      /$F42      ))</f>
        <v>0.30925897703635702</v>
      </c>
      <c r="N42" s="77">
        <v>0</v>
      </c>
      <c r="O42" s="78">
        <v>0</v>
      </c>
      <c r="P42" s="78">
        <f t="shared" ref="P42:P74" si="19">$N42      +$O42</f>
        <v>0</v>
      </c>
      <c r="Q42" s="95">
        <f t="shared" ref="Q42:Q74" si="20">IF(($F42      =0),0,($P42      /$F42      ))</f>
        <v>0</v>
      </c>
      <c r="R42" s="77">
        <v>0</v>
      </c>
      <c r="S42" s="78">
        <v>0</v>
      </c>
      <c r="T42" s="78">
        <f t="shared" ref="T42:T74" si="21">$R42      +$S42</f>
        <v>0</v>
      </c>
      <c r="U42" s="95">
        <f t="shared" ref="U42:U74" si="22">IF(($I42      =0),0,($T42      /$I42      ))</f>
        <v>0</v>
      </c>
      <c r="V42" s="77">
        <v>0</v>
      </c>
      <c r="W42" s="78">
        <v>0</v>
      </c>
      <c r="X42" s="78">
        <f t="shared" ref="X42:X74" si="23">$V42      +$W42</f>
        <v>0</v>
      </c>
      <c r="Y42" s="95">
        <f t="shared" ref="Y42:Y74" si="24">IF(($I42      =0),0,($X42      /$I42      ))</f>
        <v>0</v>
      </c>
      <c r="Z42" s="77">
        <v>78242243</v>
      </c>
      <c r="AA42" s="78">
        <v>4324023</v>
      </c>
      <c r="AB42" s="78">
        <f t="shared" ref="AB42:AB74" si="25">$Z42      +$AA42</f>
        <v>82566266</v>
      </c>
      <c r="AC42" s="95">
        <f t="shared" ref="AC42:AC74" si="26">IF(($F42      =0),0,($AB42      /$F42      ))</f>
        <v>0.30925897703635702</v>
      </c>
      <c r="AD42" s="77">
        <v>85078836</v>
      </c>
      <c r="AE42" s="78">
        <v>11062976</v>
      </c>
      <c r="AF42" s="78">
        <f t="shared" ref="AF42:AF74" si="27">$AD42      +$AE42</f>
        <v>96141812</v>
      </c>
      <c r="AG42" s="78">
        <v>263184705</v>
      </c>
      <c r="AH42" s="78">
        <v>263184705</v>
      </c>
      <c r="AI42" s="79">
        <v>96141812</v>
      </c>
      <c r="AJ42" s="114">
        <f t="shared" ref="AJ42:AJ74" si="28">IF(($AG42      =0),0,($AI42      /$AG42      ))</f>
        <v>0.36530166903126077</v>
      </c>
      <c r="AK42" s="115">
        <f t="shared" ref="AK42:AK74" si="29">IF(($AF42      =0),0,(($L42      /$AF42      )-1))</f>
        <v>-0.14120335073360168</v>
      </c>
    </row>
    <row r="43" spans="1:37" ht="13" x14ac:dyDescent="0.3">
      <c r="A43" s="55" t="s">
        <v>101</v>
      </c>
      <c r="B43" s="56" t="s">
        <v>301</v>
      </c>
      <c r="C43" s="57" t="s">
        <v>302</v>
      </c>
      <c r="D43" s="77">
        <v>384651962</v>
      </c>
      <c r="E43" s="78">
        <v>55753667</v>
      </c>
      <c r="F43" s="79">
        <f t="shared" si="15"/>
        <v>440405629</v>
      </c>
      <c r="G43" s="77">
        <v>384651962</v>
      </c>
      <c r="H43" s="78">
        <v>55753667</v>
      </c>
      <c r="I43" s="79">
        <f t="shared" si="16"/>
        <v>440405629</v>
      </c>
      <c r="J43" s="77">
        <v>115223249</v>
      </c>
      <c r="K43" s="78">
        <v>13082573</v>
      </c>
      <c r="L43" s="78">
        <f t="shared" si="17"/>
        <v>128305822</v>
      </c>
      <c r="M43" s="95">
        <f t="shared" si="18"/>
        <v>0.2913355632881795</v>
      </c>
      <c r="N43" s="77">
        <v>0</v>
      </c>
      <c r="O43" s="78">
        <v>0</v>
      </c>
      <c r="P43" s="78">
        <f t="shared" si="19"/>
        <v>0</v>
      </c>
      <c r="Q43" s="95">
        <f t="shared" si="20"/>
        <v>0</v>
      </c>
      <c r="R43" s="77">
        <v>0</v>
      </c>
      <c r="S43" s="78">
        <v>0</v>
      </c>
      <c r="T43" s="78">
        <f t="shared" si="21"/>
        <v>0</v>
      </c>
      <c r="U43" s="95">
        <f t="shared" si="22"/>
        <v>0</v>
      </c>
      <c r="V43" s="77">
        <v>0</v>
      </c>
      <c r="W43" s="78">
        <v>0</v>
      </c>
      <c r="X43" s="78">
        <f t="shared" si="23"/>
        <v>0</v>
      </c>
      <c r="Y43" s="95">
        <f t="shared" si="24"/>
        <v>0</v>
      </c>
      <c r="Z43" s="77">
        <v>115223249</v>
      </c>
      <c r="AA43" s="78">
        <v>13082573</v>
      </c>
      <c r="AB43" s="78">
        <f t="shared" si="25"/>
        <v>128305822</v>
      </c>
      <c r="AC43" s="95">
        <f t="shared" si="26"/>
        <v>0.2913355632881795</v>
      </c>
      <c r="AD43" s="77">
        <v>113490087</v>
      </c>
      <c r="AE43" s="78">
        <v>12430396</v>
      </c>
      <c r="AF43" s="78">
        <f t="shared" si="27"/>
        <v>125920483</v>
      </c>
      <c r="AG43" s="78">
        <v>394947538</v>
      </c>
      <c r="AH43" s="78">
        <v>425082807</v>
      </c>
      <c r="AI43" s="79">
        <v>125920483</v>
      </c>
      <c r="AJ43" s="114">
        <f t="shared" si="28"/>
        <v>0.31882837816297516</v>
      </c>
      <c r="AK43" s="115">
        <f t="shared" si="29"/>
        <v>1.8943216728290357E-2</v>
      </c>
    </row>
    <row r="44" spans="1:37" ht="13" x14ac:dyDescent="0.3">
      <c r="A44" s="55" t="s">
        <v>101</v>
      </c>
      <c r="B44" s="56" t="s">
        <v>303</v>
      </c>
      <c r="C44" s="57" t="s">
        <v>304</v>
      </c>
      <c r="D44" s="77">
        <v>1140641837</v>
      </c>
      <c r="E44" s="78">
        <v>78002288</v>
      </c>
      <c r="F44" s="79">
        <f t="shared" si="15"/>
        <v>1218644125</v>
      </c>
      <c r="G44" s="77">
        <v>1140641837</v>
      </c>
      <c r="H44" s="78">
        <v>78002288</v>
      </c>
      <c r="I44" s="79">
        <f t="shared" si="16"/>
        <v>1218644125</v>
      </c>
      <c r="J44" s="77">
        <v>311665735</v>
      </c>
      <c r="K44" s="78">
        <v>9635634</v>
      </c>
      <c r="L44" s="78">
        <f t="shared" si="17"/>
        <v>321301369</v>
      </c>
      <c r="M44" s="95">
        <f t="shared" si="18"/>
        <v>0.26365479667823449</v>
      </c>
      <c r="N44" s="77">
        <v>0</v>
      </c>
      <c r="O44" s="78">
        <v>0</v>
      </c>
      <c r="P44" s="78">
        <f t="shared" si="19"/>
        <v>0</v>
      </c>
      <c r="Q44" s="95">
        <f t="shared" si="20"/>
        <v>0</v>
      </c>
      <c r="R44" s="77">
        <v>0</v>
      </c>
      <c r="S44" s="78">
        <v>0</v>
      </c>
      <c r="T44" s="78">
        <f t="shared" si="21"/>
        <v>0</v>
      </c>
      <c r="U44" s="95">
        <f t="shared" si="22"/>
        <v>0</v>
      </c>
      <c r="V44" s="77">
        <v>0</v>
      </c>
      <c r="W44" s="78">
        <v>0</v>
      </c>
      <c r="X44" s="78">
        <f t="shared" si="23"/>
        <v>0</v>
      </c>
      <c r="Y44" s="95">
        <f t="shared" si="24"/>
        <v>0</v>
      </c>
      <c r="Z44" s="77">
        <v>311665735</v>
      </c>
      <c r="AA44" s="78">
        <v>9635634</v>
      </c>
      <c r="AB44" s="78">
        <f t="shared" si="25"/>
        <v>321301369</v>
      </c>
      <c r="AC44" s="95">
        <f t="shared" si="26"/>
        <v>0.26365479667823449</v>
      </c>
      <c r="AD44" s="77">
        <v>243984035</v>
      </c>
      <c r="AE44" s="78">
        <v>16415546</v>
      </c>
      <c r="AF44" s="78">
        <f t="shared" si="27"/>
        <v>260399581</v>
      </c>
      <c r="AG44" s="78">
        <v>809067049</v>
      </c>
      <c r="AH44" s="78">
        <v>1065405339</v>
      </c>
      <c r="AI44" s="79">
        <v>260399581</v>
      </c>
      <c r="AJ44" s="114">
        <f t="shared" si="28"/>
        <v>0.32185167016979827</v>
      </c>
      <c r="AK44" s="115">
        <f t="shared" si="29"/>
        <v>0.23387821042615276</v>
      </c>
    </row>
    <row r="45" spans="1:37" ht="13" x14ac:dyDescent="0.3">
      <c r="A45" s="55" t="s">
        <v>101</v>
      </c>
      <c r="B45" s="56" t="s">
        <v>305</v>
      </c>
      <c r="C45" s="57" t="s">
        <v>306</v>
      </c>
      <c r="D45" s="77">
        <v>268618410</v>
      </c>
      <c r="E45" s="78">
        <v>43191305</v>
      </c>
      <c r="F45" s="79">
        <f t="shared" si="15"/>
        <v>311809715</v>
      </c>
      <c r="G45" s="77">
        <v>268618410</v>
      </c>
      <c r="H45" s="78">
        <v>43191305</v>
      </c>
      <c r="I45" s="79">
        <f t="shared" si="16"/>
        <v>311809715</v>
      </c>
      <c r="J45" s="77">
        <v>102579517</v>
      </c>
      <c r="K45" s="78">
        <v>-105194656</v>
      </c>
      <c r="L45" s="78">
        <f t="shared" si="17"/>
        <v>-2615139</v>
      </c>
      <c r="M45" s="95">
        <f t="shared" si="18"/>
        <v>-8.3869708806218555E-3</v>
      </c>
      <c r="N45" s="77">
        <v>0</v>
      </c>
      <c r="O45" s="78">
        <v>0</v>
      </c>
      <c r="P45" s="78">
        <f t="shared" si="19"/>
        <v>0</v>
      </c>
      <c r="Q45" s="95">
        <f t="shared" si="20"/>
        <v>0</v>
      </c>
      <c r="R45" s="77">
        <v>0</v>
      </c>
      <c r="S45" s="78">
        <v>0</v>
      </c>
      <c r="T45" s="78">
        <f t="shared" si="21"/>
        <v>0</v>
      </c>
      <c r="U45" s="95">
        <f t="shared" si="22"/>
        <v>0</v>
      </c>
      <c r="V45" s="77">
        <v>0</v>
      </c>
      <c r="W45" s="78">
        <v>0</v>
      </c>
      <c r="X45" s="78">
        <f t="shared" si="23"/>
        <v>0</v>
      </c>
      <c r="Y45" s="95">
        <f t="shared" si="24"/>
        <v>0</v>
      </c>
      <c r="Z45" s="77">
        <v>102579517</v>
      </c>
      <c r="AA45" s="78">
        <v>-105194656</v>
      </c>
      <c r="AB45" s="78">
        <f t="shared" si="25"/>
        <v>-2615139</v>
      </c>
      <c r="AC45" s="95">
        <f t="shared" si="26"/>
        <v>-8.3869708806218555E-3</v>
      </c>
      <c r="AD45" s="77">
        <v>117615939</v>
      </c>
      <c r="AE45" s="78">
        <v>6849026</v>
      </c>
      <c r="AF45" s="78">
        <f t="shared" si="27"/>
        <v>124464965</v>
      </c>
      <c r="AG45" s="78">
        <v>295072197</v>
      </c>
      <c r="AH45" s="78">
        <v>302836918</v>
      </c>
      <c r="AI45" s="79">
        <v>124464965</v>
      </c>
      <c r="AJ45" s="114">
        <f t="shared" si="28"/>
        <v>0.42181190320686163</v>
      </c>
      <c r="AK45" s="115">
        <f t="shared" si="29"/>
        <v>-1.0210110451563619</v>
      </c>
    </row>
    <row r="46" spans="1:37" ht="13" x14ac:dyDescent="0.3">
      <c r="A46" s="55" t="s">
        <v>101</v>
      </c>
      <c r="B46" s="56" t="s">
        <v>307</v>
      </c>
      <c r="C46" s="57" t="s">
        <v>308</v>
      </c>
      <c r="D46" s="77">
        <v>508182721</v>
      </c>
      <c r="E46" s="78">
        <v>52328981</v>
      </c>
      <c r="F46" s="79">
        <f t="shared" si="15"/>
        <v>560511702</v>
      </c>
      <c r="G46" s="77">
        <v>508182721</v>
      </c>
      <c r="H46" s="78">
        <v>52328981</v>
      </c>
      <c r="I46" s="79">
        <f t="shared" si="16"/>
        <v>560511702</v>
      </c>
      <c r="J46" s="77">
        <v>161703717</v>
      </c>
      <c r="K46" s="78">
        <v>19597251</v>
      </c>
      <c r="L46" s="78">
        <f t="shared" si="17"/>
        <v>181300968</v>
      </c>
      <c r="M46" s="95">
        <f t="shared" si="18"/>
        <v>0.32345616934149218</v>
      </c>
      <c r="N46" s="77">
        <v>0</v>
      </c>
      <c r="O46" s="78">
        <v>0</v>
      </c>
      <c r="P46" s="78">
        <f t="shared" si="19"/>
        <v>0</v>
      </c>
      <c r="Q46" s="95">
        <f t="shared" si="20"/>
        <v>0</v>
      </c>
      <c r="R46" s="77">
        <v>0</v>
      </c>
      <c r="S46" s="78">
        <v>0</v>
      </c>
      <c r="T46" s="78">
        <f t="shared" si="21"/>
        <v>0</v>
      </c>
      <c r="U46" s="95">
        <f t="shared" si="22"/>
        <v>0</v>
      </c>
      <c r="V46" s="77">
        <v>0</v>
      </c>
      <c r="W46" s="78">
        <v>0</v>
      </c>
      <c r="X46" s="78">
        <f t="shared" si="23"/>
        <v>0</v>
      </c>
      <c r="Y46" s="95">
        <f t="shared" si="24"/>
        <v>0</v>
      </c>
      <c r="Z46" s="77">
        <v>161703717</v>
      </c>
      <c r="AA46" s="78">
        <v>19597251</v>
      </c>
      <c r="AB46" s="78">
        <f t="shared" si="25"/>
        <v>181300968</v>
      </c>
      <c r="AC46" s="95">
        <f t="shared" si="26"/>
        <v>0.32345616934149218</v>
      </c>
      <c r="AD46" s="77">
        <v>213891993</v>
      </c>
      <c r="AE46" s="78">
        <v>29436824</v>
      </c>
      <c r="AF46" s="78">
        <f t="shared" si="27"/>
        <v>243328817</v>
      </c>
      <c r="AG46" s="78">
        <v>547975038</v>
      </c>
      <c r="AH46" s="78">
        <v>588711463</v>
      </c>
      <c r="AI46" s="79">
        <v>243328817</v>
      </c>
      <c r="AJ46" s="114">
        <f t="shared" si="28"/>
        <v>0.44405091496156801</v>
      </c>
      <c r="AK46" s="115">
        <f t="shared" si="29"/>
        <v>-0.25491369976125766</v>
      </c>
    </row>
    <row r="47" spans="1:37" ht="13" x14ac:dyDescent="0.3">
      <c r="A47" s="55" t="s">
        <v>116</v>
      </c>
      <c r="B47" s="56" t="s">
        <v>309</v>
      </c>
      <c r="C47" s="57" t="s">
        <v>310</v>
      </c>
      <c r="D47" s="77">
        <v>815238444</v>
      </c>
      <c r="E47" s="78">
        <v>742790310</v>
      </c>
      <c r="F47" s="79">
        <f t="shared" si="15"/>
        <v>1558028754</v>
      </c>
      <c r="G47" s="77">
        <v>815238444</v>
      </c>
      <c r="H47" s="78">
        <v>742790310</v>
      </c>
      <c r="I47" s="79">
        <f t="shared" si="16"/>
        <v>1558028754</v>
      </c>
      <c r="J47" s="77">
        <v>322755515</v>
      </c>
      <c r="K47" s="78">
        <v>121102433</v>
      </c>
      <c r="L47" s="78">
        <f t="shared" si="17"/>
        <v>443857948</v>
      </c>
      <c r="M47" s="95">
        <f t="shared" si="18"/>
        <v>0.28488431093486738</v>
      </c>
      <c r="N47" s="77">
        <v>0</v>
      </c>
      <c r="O47" s="78">
        <v>0</v>
      </c>
      <c r="P47" s="78">
        <f t="shared" si="19"/>
        <v>0</v>
      </c>
      <c r="Q47" s="95">
        <f t="shared" si="20"/>
        <v>0</v>
      </c>
      <c r="R47" s="77">
        <v>0</v>
      </c>
      <c r="S47" s="78">
        <v>0</v>
      </c>
      <c r="T47" s="78">
        <f t="shared" si="21"/>
        <v>0</v>
      </c>
      <c r="U47" s="95">
        <f t="shared" si="22"/>
        <v>0</v>
      </c>
      <c r="V47" s="77">
        <v>0</v>
      </c>
      <c r="W47" s="78">
        <v>0</v>
      </c>
      <c r="X47" s="78">
        <f t="shared" si="23"/>
        <v>0</v>
      </c>
      <c r="Y47" s="95">
        <f t="shared" si="24"/>
        <v>0</v>
      </c>
      <c r="Z47" s="77">
        <v>322755515</v>
      </c>
      <c r="AA47" s="78">
        <v>121102433</v>
      </c>
      <c r="AB47" s="78">
        <f t="shared" si="25"/>
        <v>443857948</v>
      </c>
      <c r="AC47" s="95">
        <f t="shared" si="26"/>
        <v>0.28488431093486738</v>
      </c>
      <c r="AD47" s="77">
        <v>302007890</v>
      </c>
      <c r="AE47" s="78">
        <v>216644164</v>
      </c>
      <c r="AF47" s="78">
        <f t="shared" si="27"/>
        <v>518652054</v>
      </c>
      <c r="AG47" s="78">
        <v>1366090748</v>
      </c>
      <c r="AH47" s="78">
        <v>1596582014</v>
      </c>
      <c r="AI47" s="79">
        <v>518652054</v>
      </c>
      <c r="AJ47" s="114">
        <f t="shared" si="28"/>
        <v>0.37966149376190639</v>
      </c>
      <c r="AK47" s="115">
        <f t="shared" si="29"/>
        <v>-0.14420863741532586</v>
      </c>
    </row>
    <row r="48" spans="1:37" ht="14" x14ac:dyDescent="0.3">
      <c r="A48" s="58" t="s">
        <v>0</v>
      </c>
      <c r="B48" s="59" t="s">
        <v>311</v>
      </c>
      <c r="C48" s="60" t="s">
        <v>0</v>
      </c>
      <c r="D48" s="80">
        <f>SUM(D42:D47)</f>
        <v>3366171393</v>
      </c>
      <c r="E48" s="81">
        <f>SUM(E42:E47)</f>
        <v>990209516</v>
      </c>
      <c r="F48" s="82">
        <f t="shared" si="15"/>
        <v>4356380909</v>
      </c>
      <c r="G48" s="80">
        <f>SUM(G42:G47)</f>
        <v>3366171393</v>
      </c>
      <c r="H48" s="81">
        <f>SUM(H42:H47)</f>
        <v>990209516</v>
      </c>
      <c r="I48" s="82">
        <f t="shared" si="16"/>
        <v>4356380909</v>
      </c>
      <c r="J48" s="80">
        <f>SUM(J42:J47)</f>
        <v>1092169976</v>
      </c>
      <c r="K48" s="81">
        <f>SUM(K42:K47)</f>
        <v>62547258</v>
      </c>
      <c r="L48" s="81">
        <f t="shared" si="17"/>
        <v>1154717234</v>
      </c>
      <c r="M48" s="96">
        <f t="shared" si="18"/>
        <v>0.2650634226255168</v>
      </c>
      <c r="N48" s="80">
        <f>SUM(N42:N47)</f>
        <v>0</v>
      </c>
      <c r="O48" s="81">
        <f>SUM(O42:O47)</f>
        <v>0</v>
      </c>
      <c r="P48" s="81">
        <f t="shared" si="19"/>
        <v>0</v>
      </c>
      <c r="Q48" s="96">
        <f t="shared" si="20"/>
        <v>0</v>
      </c>
      <c r="R48" s="80">
        <f>SUM(R42:R47)</f>
        <v>0</v>
      </c>
      <c r="S48" s="81">
        <f>SUM(S42:S47)</f>
        <v>0</v>
      </c>
      <c r="T48" s="81">
        <f t="shared" si="21"/>
        <v>0</v>
      </c>
      <c r="U48" s="96">
        <f t="shared" si="22"/>
        <v>0</v>
      </c>
      <c r="V48" s="80">
        <f>SUM(V42:V47)</f>
        <v>0</v>
      </c>
      <c r="W48" s="81">
        <f>SUM(W42:W47)</f>
        <v>0</v>
      </c>
      <c r="X48" s="81">
        <f t="shared" si="23"/>
        <v>0</v>
      </c>
      <c r="Y48" s="96">
        <f t="shared" si="24"/>
        <v>0</v>
      </c>
      <c r="Z48" s="80">
        <v>1092169976</v>
      </c>
      <c r="AA48" s="81">
        <v>62547258</v>
      </c>
      <c r="AB48" s="81">
        <f t="shared" si="25"/>
        <v>1154717234</v>
      </c>
      <c r="AC48" s="96">
        <f t="shared" si="26"/>
        <v>0.2650634226255168</v>
      </c>
      <c r="AD48" s="80">
        <f>SUM(AD42:AD47)</f>
        <v>1076068780</v>
      </c>
      <c r="AE48" s="81">
        <f>SUM(AE42:AE47)</f>
        <v>292838932</v>
      </c>
      <c r="AF48" s="81">
        <f t="shared" si="27"/>
        <v>1368907712</v>
      </c>
      <c r="AG48" s="81">
        <f>SUM(AG42:AG47)</f>
        <v>3676337275</v>
      </c>
      <c r="AH48" s="81">
        <f>SUM(AH42:AH47)</f>
        <v>4241803246</v>
      </c>
      <c r="AI48" s="82">
        <f>SUM(AI42:AI47)</f>
        <v>1368907712</v>
      </c>
      <c r="AJ48" s="116">
        <f t="shared" si="28"/>
        <v>0.37235639975388274</v>
      </c>
      <c r="AK48" s="117">
        <f t="shared" si="29"/>
        <v>-0.15646816518190532</v>
      </c>
    </row>
    <row r="49" spans="1:37" ht="13" x14ac:dyDescent="0.3">
      <c r="A49" s="55" t="s">
        <v>101</v>
      </c>
      <c r="B49" s="56" t="s">
        <v>312</v>
      </c>
      <c r="C49" s="57" t="s">
        <v>313</v>
      </c>
      <c r="D49" s="77">
        <v>308504577</v>
      </c>
      <c r="E49" s="78">
        <v>39592590</v>
      </c>
      <c r="F49" s="79">
        <f t="shared" si="15"/>
        <v>348097167</v>
      </c>
      <c r="G49" s="77">
        <v>308504577</v>
      </c>
      <c r="H49" s="78">
        <v>39592590</v>
      </c>
      <c r="I49" s="79">
        <f t="shared" si="16"/>
        <v>348097167</v>
      </c>
      <c r="J49" s="77">
        <v>115650431</v>
      </c>
      <c r="K49" s="78">
        <v>5898496</v>
      </c>
      <c r="L49" s="78">
        <f t="shared" si="17"/>
        <v>121548927</v>
      </c>
      <c r="M49" s="95">
        <f t="shared" si="18"/>
        <v>0.34918102910041782</v>
      </c>
      <c r="N49" s="77">
        <v>0</v>
      </c>
      <c r="O49" s="78">
        <v>0</v>
      </c>
      <c r="P49" s="78">
        <f t="shared" si="19"/>
        <v>0</v>
      </c>
      <c r="Q49" s="95">
        <f t="shared" si="20"/>
        <v>0</v>
      </c>
      <c r="R49" s="77">
        <v>0</v>
      </c>
      <c r="S49" s="78">
        <v>0</v>
      </c>
      <c r="T49" s="78">
        <f t="shared" si="21"/>
        <v>0</v>
      </c>
      <c r="U49" s="95">
        <f t="shared" si="22"/>
        <v>0</v>
      </c>
      <c r="V49" s="77">
        <v>0</v>
      </c>
      <c r="W49" s="78">
        <v>0</v>
      </c>
      <c r="X49" s="78">
        <f t="shared" si="23"/>
        <v>0</v>
      </c>
      <c r="Y49" s="95">
        <f t="shared" si="24"/>
        <v>0</v>
      </c>
      <c r="Z49" s="77">
        <v>115650431</v>
      </c>
      <c r="AA49" s="78">
        <v>5898496</v>
      </c>
      <c r="AB49" s="78">
        <f t="shared" si="25"/>
        <v>121548927</v>
      </c>
      <c r="AC49" s="95">
        <f t="shared" si="26"/>
        <v>0.34918102910041782</v>
      </c>
      <c r="AD49" s="77">
        <v>115722881</v>
      </c>
      <c r="AE49" s="78">
        <v>6448207</v>
      </c>
      <c r="AF49" s="78">
        <f t="shared" si="27"/>
        <v>122171088</v>
      </c>
      <c r="AG49" s="78">
        <v>347015638</v>
      </c>
      <c r="AH49" s="78">
        <v>370800288</v>
      </c>
      <c r="AI49" s="79">
        <v>122171088</v>
      </c>
      <c r="AJ49" s="114">
        <f t="shared" si="28"/>
        <v>0.35206219726616472</v>
      </c>
      <c r="AK49" s="115">
        <f t="shared" si="29"/>
        <v>-5.0925387518854226E-3</v>
      </c>
    </row>
    <row r="50" spans="1:37" ht="13" x14ac:dyDescent="0.3">
      <c r="A50" s="55" t="s">
        <v>101</v>
      </c>
      <c r="B50" s="56" t="s">
        <v>314</v>
      </c>
      <c r="C50" s="57" t="s">
        <v>315</v>
      </c>
      <c r="D50" s="77">
        <v>340291706</v>
      </c>
      <c r="E50" s="78">
        <v>46337218</v>
      </c>
      <c r="F50" s="79">
        <f t="shared" si="15"/>
        <v>386628924</v>
      </c>
      <c r="G50" s="77">
        <v>340291706</v>
      </c>
      <c r="H50" s="78">
        <v>46337218</v>
      </c>
      <c r="I50" s="79">
        <f t="shared" si="16"/>
        <v>386628924</v>
      </c>
      <c r="J50" s="77">
        <v>128214185</v>
      </c>
      <c r="K50" s="78">
        <v>6911713</v>
      </c>
      <c r="L50" s="78">
        <f t="shared" si="17"/>
        <v>135125898</v>
      </c>
      <c r="M50" s="95">
        <f t="shared" si="18"/>
        <v>0.34949764389588195</v>
      </c>
      <c r="N50" s="77">
        <v>0</v>
      </c>
      <c r="O50" s="78">
        <v>0</v>
      </c>
      <c r="P50" s="78">
        <f t="shared" si="19"/>
        <v>0</v>
      </c>
      <c r="Q50" s="95">
        <f t="shared" si="20"/>
        <v>0</v>
      </c>
      <c r="R50" s="77">
        <v>0</v>
      </c>
      <c r="S50" s="78">
        <v>0</v>
      </c>
      <c r="T50" s="78">
        <f t="shared" si="21"/>
        <v>0</v>
      </c>
      <c r="U50" s="95">
        <f t="shared" si="22"/>
        <v>0</v>
      </c>
      <c r="V50" s="77">
        <v>0</v>
      </c>
      <c r="W50" s="78">
        <v>0</v>
      </c>
      <c r="X50" s="78">
        <f t="shared" si="23"/>
        <v>0</v>
      </c>
      <c r="Y50" s="95">
        <f t="shared" si="24"/>
        <v>0</v>
      </c>
      <c r="Z50" s="77">
        <v>128214185</v>
      </c>
      <c r="AA50" s="78">
        <v>6911713</v>
      </c>
      <c r="AB50" s="78">
        <f t="shared" si="25"/>
        <v>135125898</v>
      </c>
      <c r="AC50" s="95">
        <f t="shared" si="26"/>
        <v>0.34949764389588195</v>
      </c>
      <c r="AD50" s="77">
        <v>129307614</v>
      </c>
      <c r="AE50" s="78">
        <v>-109784755</v>
      </c>
      <c r="AF50" s="78">
        <f t="shared" si="27"/>
        <v>19522859</v>
      </c>
      <c r="AG50" s="78">
        <v>416917833</v>
      </c>
      <c r="AH50" s="78">
        <v>428320961</v>
      </c>
      <c r="AI50" s="79">
        <v>19522859</v>
      </c>
      <c r="AJ50" s="114">
        <f t="shared" si="28"/>
        <v>4.6826634542159296E-2</v>
      </c>
      <c r="AK50" s="115">
        <f t="shared" si="29"/>
        <v>5.9214195523309368</v>
      </c>
    </row>
    <row r="51" spans="1:37" ht="13" x14ac:dyDescent="0.3">
      <c r="A51" s="55" t="s">
        <v>101</v>
      </c>
      <c r="B51" s="56" t="s">
        <v>316</v>
      </c>
      <c r="C51" s="57" t="s">
        <v>317</v>
      </c>
      <c r="D51" s="77">
        <v>363474271</v>
      </c>
      <c r="E51" s="78">
        <v>47502716</v>
      </c>
      <c r="F51" s="79">
        <f t="shared" si="15"/>
        <v>410976987</v>
      </c>
      <c r="G51" s="77">
        <v>363474271</v>
      </c>
      <c r="H51" s="78">
        <v>47502716</v>
      </c>
      <c r="I51" s="79">
        <f t="shared" si="16"/>
        <v>410976987</v>
      </c>
      <c r="J51" s="77">
        <v>147229356</v>
      </c>
      <c r="K51" s="78">
        <v>-156899741</v>
      </c>
      <c r="L51" s="78">
        <f t="shared" si="17"/>
        <v>-9670385</v>
      </c>
      <c r="M51" s="95">
        <f t="shared" si="18"/>
        <v>-2.3530234796334228E-2</v>
      </c>
      <c r="N51" s="77">
        <v>0</v>
      </c>
      <c r="O51" s="78">
        <v>0</v>
      </c>
      <c r="P51" s="78">
        <f t="shared" si="19"/>
        <v>0</v>
      </c>
      <c r="Q51" s="95">
        <f t="shared" si="20"/>
        <v>0</v>
      </c>
      <c r="R51" s="77">
        <v>0</v>
      </c>
      <c r="S51" s="78">
        <v>0</v>
      </c>
      <c r="T51" s="78">
        <f t="shared" si="21"/>
        <v>0</v>
      </c>
      <c r="U51" s="95">
        <f t="shared" si="22"/>
        <v>0</v>
      </c>
      <c r="V51" s="77">
        <v>0</v>
      </c>
      <c r="W51" s="78">
        <v>0</v>
      </c>
      <c r="X51" s="78">
        <f t="shared" si="23"/>
        <v>0</v>
      </c>
      <c r="Y51" s="95">
        <f t="shared" si="24"/>
        <v>0</v>
      </c>
      <c r="Z51" s="77">
        <v>147229356</v>
      </c>
      <c r="AA51" s="78">
        <v>-156899741</v>
      </c>
      <c r="AB51" s="78">
        <f t="shared" si="25"/>
        <v>-9670385</v>
      </c>
      <c r="AC51" s="95">
        <f t="shared" si="26"/>
        <v>-2.3530234796334228E-2</v>
      </c>
      <c r="AD51" s="77">
        <v>147874422</v>
      </c>
      <c r="AE51" s="78">
        <v>2159820</v>
      </c>
      <c r="AF51" s="78">
        <f t="shared" si="27"/>
        <v>150034242</v>
      </c>
      <c r="AG51" s="78">
        <v>407437234</v>
      </c>
      <c r="AH51" s="78">
        <v>423522639</v>
      </c>
      <c r="AI51" s="79">
        <v>150034242</v>
      </c>
      <c r="AJ51" s="114">
        <f t="shared" si="28"/>
        <v>0.36823890768903073</v>
      </c>
      <c r="AK51" s="115">
        <f t="shared" si="29"/>
        <v>-1.0644545196555864</v>
      </c>
    </row>
    <row r="52" spans="1:37" ht="13" x14ac:dyDescent="0.3">
      <c r="A52" s="55" t="s">
        <v>101</v>
      </c>
      <c r="B52" s="56" t="s">
        <v>318</v>
      </c>
      <c r="C52" s="57" t="s">
        <v>319</v>
      </c>
      <c r="D52" s="77">
        <v>220356700</v>
      </c>
      <c r="E52" s="78">
        <v>35362564</v>
      </c>
      <c r="F52" s="79">
        <f t="shared" si="15"/>
        <v>255719264</v>
      </c>
      <c r="G52" s="77">
        <v>220356700</v>
      </c>
      <c r="H52" s="78">
        <v>35362564</v>
      </c>
      <c r="I52" s="79">
        <f t="shared" si="16"/>
        <v>255719264</v>
      </c>
      <c r="J52" s="77">
        <v>212749496</v>
      </c>
      <c r="K52" s="78">
        <v>16771416</v>
      </c>
      <c r="L52" s="78">
        <f t="shared" si="17"/>
        <v>229520912</v>
      </c>
      <c r="M52" s="95">
        <f t="shared" si="18"/>
        <v>0.89755033864011124</v>
      </c>
      <c r="N52" s="77">
        <v>0</v>
      </c>
      <c r="O52" s="78">
        <v>0</v>
      </c>
      <c r="P52" s="78">
        <f t="shared" si="19"/>
        <v>0</v>
      </c>
      <c r="Q52" s="95">
        <f t="shared" si="20"/>
        <v>0</v>
      </c>
      <c r="R52" s="77">
        <v>0</v>
      </c>
      <c r="S52" s="78">
        <v>0</v>
      </c>
      <c r="T52" s="78">
        <f t="shared" si="21"/>
        <v>0</v>
      </c>
      <c r="U52" s="95">
        <f t="shared" si="22"/>
        <v>0</v>
      </c>
      <c r="V52" s="77">
        <v>0</v>
      </c>
      <c r="W52" s="78">
        <v>0</v>
      </c>
      <c r="X52" s="78">
        <f t="shared" si="23"/>
        <v>0</v>
      </c>
      <c r="Y52" s="95">
        <f t="shared" si="24"/>
        <v>0</v>
      </c>
      <c r="Z52" s="77">
        <v>212749496</v>
      </c>
      <c r="AA52" s="78">
        <v>16771416</v>
      </c>
      <c r="AB52" s="78">
        <f t="shared" si="25"/>
        <v>229520912</v>
      </c>
      <c r="AC52" s="95">
        <f t="shared" si="26"/>
        <v>0.89755033864011124</v>
      </c>
      <c r="AD52" s="77">
        <v>88746723</v>
      </c>
      <c r="AE52" s="78">
        <v>5461406</v>
      </c>
      <c r="AF52" s="78">
        <f t="shared" si="27"/>
        <v>94208129</v>
      </c>
      <c r="AG52" s="78">
        <v>241974024</v>
      </c>
      <c r="AH52" s="78">
        <v>248698983</v>
      </c>
      <c r="AI52" s="79">
        <v>94208129</v>
      </c>
      <c r="AJ52" s="114">
        <f t="shared" si="28"/>
        <v>0.38933157965749249</v>
      </c>
      <c r="AK52" s="115">
        <f t="shared" si="29"/>
        <v>1.4363174859358474</v>
      </c>
    </row>
    <row r="53" spans="1:37" ht="13" x14ac:dyDescent="0.3">
      <c r="A53" s="55" t="s">
        <v>116</v>
      </c>
      <c r="B53" s="56" t="s">
        <v>320</v>
      </c>
      <c r="C53" s="57" t="s">
        <v>321</v>
      </c>
      <c r="D53" s="77">
        <v>826226329</v>
      </c>
      <c r="E53" s="78">
        <v>235745241</v>
      </c>
      <c r="F53" s="79">
        <f t="shared" si="15"/>
        <v>1061971570</v>
      </c>
      <c r="G53" s="77">
        <v>826226329</v>
      </c>
      <c r="H53" s="78">
        <v>235745241</v>
      </c>
      <c r="I53" s="79">
        <f t="shared" si="16"/>
        <v>1061971570</v>
      </c>
      <c r="J53" s="77">
        <v>20923427</v>
      </c>
      <c r="K53" s="78">
        <v>-3232565963</v>
      </c>
      <c r="L53" s="78">
        <f t="shared" si="17"/>
        <v>-3211642536</v>
      </c>
      <c r="M53" s="95">
        <f t="shared" si="18"/>
        <v>-3.0242264734073814</v>
      </c>
      <c r="N53" s="77">
        <v>0</v>
      </c>
      <c r="O53" s="78">
        <v>0</v>
      </c>
      <c r="P53" s="78">
        <f t="shared" si="19"/>
        <v>0</v>
      </c>
      <c r="Q53" s="95">
        <f t="shared" si="20"/>
        <v>0</v>
      </c>
      <c r="R53" s="77">
        <v>0</v>
      </c>
      <c r="S53" s="78">
        <v>0</v>
      </c>
      <c r="T53" s="78">
        <f t="shared" si="21"/>
        <v>0</v>
      </c>
      <c r="U53" s="95">
        <f t="shared" si="22"/>
        <v>0</v>
      </c>
      <c r="V53" s="77">
        <v>0</v>
      </c>
      <c r="W53" s="78">
        <v>0</v>
      </c>
      <c r="X53" s="78">
        <f t="shared" si="23"/>
        <v>0</v>
      </c>
      <c r="Y53" s="95">
        <f t="shared" si="24"/>
        <v>0</v>
      </c>
      <c r="Z53" s="77">
        <v>20923427</v>
      </c>
      <c r="AA53" s="78">
        <v>-3232565963</v>
      </c>
      <c r="AB53" s="78">
        <f t="shared" si="25"/>
        <v>-3211642536</v>
      </c>
      <c r="AC53" s="95">
        <f t="shared" si="26"/>
        <v>-3.0242264734073814</v>
      </c>
      <c r="AD53" s="77">
        <v>287787860</v>
      </c>
      <c r="AE53" s="78">
        <v>47326578</v>
      </c>
      <c r="AF53" s="78">
        <f t="shared" si="27"/>
        <v>335114438</v>
      </c>
      <c r="AG53" s="78">
        <v>947692835</v>
      </c>
      <c r="AH53" s="78">
        <v>946491000</v>
      </c>
      <c r="AI53" s="79">
        <v>335114438</v>
      </c>
      <c r="AJ53" s="114">
        <f t="shared" si="28"/>
        <v>0.35361081736995509</v>
      </c>
      <c r="AK53" s="115">
        <f t="shared" si="29"/>
        <v>-10.583718789221489</v>
      </c>
    </row>
    <row r="54" spans="1:37" ht="14" x14ac:dyDescent="0.3">
      <c r="A54" s="58" t="s">
        <v>0</v>
      </c>
      <c r="B54" s="59" t="s">
        <v>322</v>
      </c>
      <c r="C54" s="60" t="s">
        <v>0</v>
      </c>
      <c r="D54" s="80">
        <f>SUM(D49:D53)</f>
        <v>2058853583</v>
      </c>
      <c r="E54" s="81">
        <f>SUM(E49:E53)</f>
        <v>404540329</v>
      </c>
      <c r="F54" s="82">
        <f t="shared" si="15"/>
        <v>2463393912</v>
      </c>
      <c r="G54" s="80">
        <f>SUM(G49:G53)</f>
        <v>2058853583</v>
      </c>
      <c r="H54" s="81">
        <f>SUM(H49:H53)</f>
        <v>404540329</v>
      </c>
      <c r="I54" s="82">
        <f t="shared" si="16"/>
        <v>2463393912</v>
      </c>
      <c r="J54" s="80">
        <f>SUM(J49:J53)</f>
        <v>624766895</v>
      </c>
      <c r="K54" s="81">
        <f>SUM(K49:K53)</f>
        <v>-3359884079</v>
      </c>
      <c r="L54" s="81">
        <f t="shared" si="17"/>
        <v>-2735117184</v>
      </c>
      <c r="M54" s="96">
        <f t="shared" si="18"/>
        <v>-1.1103044343319786</v>
      </c>
      <c r="N54" s="80">
        <f>SUM(N49:N53)</f>
        <v>0</v>
      </c>
      <c r="O54" s="81">
        <f>SUM(O49:O53)</f>
        <v>0</v>
      </c>
      <c r="P54" s="81">
        <f t="shared" si="19"/>
        <v>0</v>
      </c>
      <c r="Q54" s="96">
        <f t="shared" si="20"/>
        <v>0</v>
      </c>
      <c r="R54" s="80">
        <f>SUM(R49:R53)</f>
        <v>0</v>
      </c>
      <c r="S54" s="81">
        <f>SUM(S49:S53)</f>
        <v>0</v>
      </c>
      <c r="T54" s="81">
        <f t="shared" si="21"/>
        <v>0</v>
      </c>
      <c r="U54" s="96">
        <f t="shared" si="22"/>
        <v>0</v>
      </c>
      <c r="V54" s="80">
        <f>SUM(V49:V53)</f>
        <v>0</v>
      </c>
      <c r="W54" s="81">
        <f>SUM(W49:W53)</f>
        <v>0</v>
      </c>
      <c r="X54" s="81">
        <f t="shared" si="23"/>
        <v>0</v>
      </c>
      <c r="Y54" s="96">
        <f t="shared" si="24"/>
        <v>0</v>
      </c>
      <c r="Z54" s="80">
        <v>624766895</v>
      </c>
      <c r="AA54" s="81">
        <v>-3359884079</v>
      </c>
      <c r="AB54" s="81">
        <f t="shared" si="25"/>
        <v>-2735117184</v>
      </c>
      <c r="AC54" s="96">
        <f t="shared" si="26"/>
        <v>-1.1103044343319786</v>
      </c>
      <c r="AD54" s="80">
        <f>SUM(AD49:AD53)</f>
        <v>769439500</v>
      </c>
      <c r="AE54" s="81">
        <f>SUM(AE49:AE53)</f>
        <v>-48388744</v>
      </c>
      <c r="AF54" s="81">
        <f t="shared" si="27"/>
        <v>721050756</v>
      </c>
      <c r="AG54" s="81">
        <f>SUM(AG49:AG53)</f>
        <v>2361037564</v>
      </c>
      <c r="AH54" s="81">
        <f>SUM(AH49:AH53)</f>
        <v>2417833871</v>
      </c>
      <c r="AI54" s="82">
        <f>SUM(AI49:AI53)</f>
        <v>721050756</v>
      </c>
      <c r="AJ54" s="116">
        <f t="shared" si="28"/>
        <v>0.30539571542369581</v>
      </c>
      <c r="AK54" s="117">
        <f t="shared" si="29"/>
        <v>-4.7932380782359232</v>
      </c>
    </row>
    <row r="55" spans="1:37" ht="13" x14ac:dyDescent="0.3">
      <c r="A55" s="55" t="s">
        <v>101</v>
      </c>
      <c r="B55" s="56" t="s">
        <v>323</v>
      </c>
      <c r="C55" s="57" t="s">
        <v>324</v>
      </c>
      <c r="D55" s="77">
        <v>244061565</v>
      </c>
      <c r="E55" s="78">
        <v>35346390</v>
      </c>
      <c r="F55" s="79">
        <f t="shared" si="15"/>
        <v>279407955</v>
      </c>
      <c r="G55" s="77">
        <v>244061565</v>
      </c>
      <c r="H55" s="78">
        <v>35346390</v>
      </c>
      <c r="I55" s="79">
        <f t="shared" si="16"/>
        <v>279407955</v>
      </c>
      <c r="J55" s="77">
        <v>93603727</v>
      </c>
      <c r="K55" s="78">
        <v>7246190</v>
      </c>
      <c r="L55" s="78">
        <f t="shared" si="17"/>
        <v>100849917</v>
      </c>
      <c r="M55" s="95">
        <f t="shared" si="18"/>
        <v>0.36094146639454128</v>
      </c>
      <c r="N55" s="77">
        <v>0</v>
      </c>
      <c r="O55" s="78">
        <v>0</v>
      </c>
      <c r="P55" s="78">
        <f t="shared" si="19"/>
        <v>0</v>
      </c>
      <c r="Q55" s="95">
        <f t="shared" si="20"/>
        <v>0</v>
      </c>
      <c r="R55" s="77">
        <v>0</v>
      </c>
      <c r="S55" s="78">
        <v>0</v>
      </c>
      <c r="T55" s="78">
        <f t="shared" si="21"/>
        <v>0</v>
      </c>
      <c r="U55" s="95">
        <f t="shared" si="22"/>
        <v>0</v>
      </c>
      <c r="V55" s="77">
        <v>0</v>
      </c>
      <c r="W55" s="78">
        <v>0</v>
      </c>
      <c r="X55" s="78">
        <f t="shared" si="23"/>
        <v>0</v>
      </c>
      <c r="Y55" s="95">
        <f t="shared" si="24"/>
        <v>0</v>
      </c>
      <c r="Z55" s="77">
        <v>93603727</v>
      </c>
      <c r="AA55" s="78">
        <v>7246190</v>
      </c>
      <c r="AB55" s="78">
        <f t="shared" si="25"/>
        <v>100849917</v>
      </c>
      <c r="AC55" s="95">
        <f t="shared" si="26"/>
        <v>0.36094146639454128</v>
      </c>
      <c r="AD55" s="77">
        <v>90243177</v>
      </c>
      <c r="AE55" s="78">
        <v>11720684</v>
      </c>
      <c r="AF55" s="78">
        <f t="shared" si="27"/>
        <v>101963861</v>
      </c>
      <c r="AG55" s="78">
        <v>290083488</v>
      </c>
      <c r="AH55" s="78">
        <v>293294086</v>
      </c>
      <c r="AI55" s="79">
        <v>101963861</v>
      </c>
      <c r="AJ55" s="114">
        <f t="shared" si="28"/>
        <v>0.35149832795722591</v>
      </c>
      <c r="AK55" s="115">
        <f t="shared" si="29"/>
        <v>-1.0924890339333082E-2</v>
      </c>
    </row>
    <row r="56" spans="1:37" ht="13" x14ac:dyDescent="0.3">
      <c r="A56" s="55" t="s">
        <v>101</v>
      </c>
      <c r="B56" s="56" t="s">
        <v>71</v>
      </c>
      <c r="C56" s="57" t="s">
        <v>72</v>
      </c>
      <c r="D56" s="77">
        <v>5862916600</v>
      </c>
      <c r="E56" s="78">
        <v>457358700</v>
      </c>
      <c r="F56" s="79">
        <f t="shared" si="15"/>
        <v>6320275300</v>
      </c>
      <c r="G56" s="77">
        <v>5862916600</v>
      </c>
      <c r="H56" s="78">
        <v>457358700</v>
      </c>
      <c r="I56" s="79">
        <f t="shared" si="16"/>
        <v>6320275300</v>
      </c>
      <c r="J56" s="77">
        <v>1576343016</v>
      </c>
      <c r="K56" s="78">
        <v>59874669</v>
      </c>
      <c r="L56" s="78">
        <f t="shared" si="17"/>
        <v>1636217685</v>
      </c>
      <c r="M56" s="95">
        <f t="shared" si="18"/>
        <v>0.25888392630618479</v>
      </c>
      <c r="N56" s="77">
        <v>0</v>
      </c>
      <c r="O56" s="78">
        <v>0</v>
      </c>
      <c r="P56" s="78">
        <f t="shared" si="19"/>
        <v>0</v>
      </c>
      <c r="Q56" s="95">
        <f t="shared" si="20"/>
        <v>0</v>
      </c>
      <c r="R56" s="77">
        <v>0</v>
      </c>
      <c r="S56" s="78">
        <v>0</v>
      </c>
      <c r="T56" s="78">
        <f t="shared" si="21"/>
        <v>0</v>
      </c>
      <c r="U56" s="95">
        <f t="shared" si="22"/>
        <v>0</v>
      </c>
      <c r="V56" s="77">
        <v>0</v>
      </c>
      <c r="W56" s="78">
        <v>0</v>
      </c>
      <c r="X56" s="78">
        <f t="shared" si="23"/>
        <v>0</v>
      </c>
      <c r="Y56" s="95">
        <f t="shared" si="24"/>
        <v>0</v>
      </c>
      <c r="Z56" s="77">
        <v>1576343016</v>
      </c>
      <c r="AA56" s="78">
        <v>59874669</v>
      </c>
      <c r="AB56" s="78">
        <f t="shared" si="25"/>
        <v>1636217685</v>
      </c>
      <c r="AC56" s="95">
        <f t="shared" si="26"/>
        <v>0.25888392630618479</v>
      </c>
      <c r="AD56" s="77">
        <v>1546938549</v>
      </c>
      <c r="AE56" s="78">
        <v>137066154</v>
      </c>
      <c r="AF56" s="78">
        <f t="shared" si="27"/>
        <v>1684004703</v>
      </c>
      <c r="AG56" s="78">
        <v>6210445800</v>
      </c>
      <c r="AH56" s="78">
        <v>5965844893</v>
      </c>
      <c r="AI56" s="79">
        <v>1684004703</v>
      </c>
      <c r="AJ56" s="114">
        <f t="shared" si="28"/>
        <v>0.27115681502284428</v>
      </c>
      <c r="AK56" s="115">
        <f t="shared" si="29"/>
        <v>-2.8377009823588373E-2</v>
      </c>
    </row>
    <row r="57" spans="1:37" ht="13" x14ac:dyDescent="0.3">
      <c r="A57" s="55" t="s">
        <v>101</v>
      </c>
      <c r="B57" s="56" t="s">
        <v>325</v>
      </c>
      <c r="C57" s="57" t="s">
        <v>326</v>
      </c>
      <c r="D57" s="77">
        <v>528251098</v>
      </c>
      <c r="E57" s="78">
        <v>49222330</v>
      </c>
      <c r="F57" s="79">
        <f t="shared" si="15"/>
        <v>577473428</v>
      </c>
      <c r="G57" s="77">
        <v>528251098</v>
      </c>
      <c r="H57" s="78">
        <v>49222330</v>
      </c>
      <c r="I57" s="79">
        <f t="shared" si="16"/>
        <v>577473428</v>
      </c>
      <c r="J57" s="77">
        <v>194982639</v>
      </c>
      <c r="K57" s="78">
        <v>57301654</v>
      </c>
      <c r="L57" s="78">
        <f t="shared" si="17"/>
        <v>252284293</v>
      </c>
      <c r="M57" s="95">
        <f t="shared" si="18"/>
        <v>0.43687602020711508</v>
      </c>
      <c r="N57" s="77">
        <v>0</v>
      </c>
      <c r="O57" s="78">
        <v>0</v>
      </c>
      <c r="P57" s="78">
        <f t="shared" si="19"/>
        <v>0</v>
      </c>
      <c r="Q57" s="95">
        <f t="shared" si="20"/>
        <v>0</v>
      </c>
      <c r="R57" s="77">
        <v>0</v>
      </c>
      <c r="S57" s="78">
        <v>0</v>
      </c>
      <c r="T57" s="78">
        <f t="shared" si="21"/>
        <v>0</v>
      </c>
      <c r="U57" s="95">
        <f t="shared" si="22"/>
        <v>0</v>
      </c>
      <c r="V57" s="77">
        <v>0</v>
      </c>
      <c r="W57" s="78">
        <v>0</v>
      </c>
      <c r="X57" s="78">
        <f t="shared" si="23"/>
        <v>0</v>
      </c>
      <c r="Y57" s="95">
        <f t="shared" si="24"/>
        <v>0</v>
      </c>
      <c r="Z57" s="77">
        <v>194982639</v>
      </c>
      <c r="AA57" s="78">
        <v>57301654</v>
      </c>
      <c r="AB57" s="78">
        <f t="shared" si="25"/>
        <v>252284293</v>
      </c>
      <c r="AC57" s="95">
        <f t="shared" si="26"/>
        <v>0.43687602020711508</v>
      </c>
      <c r="AD57" s="77">
        <v>196708538</v>
      </c>
      <c r="AE57" s="78">
        <v>17012915</v>
      </c>
      <c r="AF57" s="78">
        <f t="shared" si="27"/>
        <v>213721453</v>
      </c>
      <c r="AG57" s="78">
        <v>569783650</v>
      </c>
      <c r="AH57" s="78">
        <v>615392365</v>
      </c>
      <c r="AI57" s="79">
        <v>213721453</v>
      </c>
      <c r="AJ57" s="114">
        <f t="shared" si="28"/>
        <v>0.37509228809917589</v>
      </c>
      <c r="AK57" s="115">
        <f t="shared" si="29"/>
        <v>0.18043504504903396</v>
      </c>
    </row>
    <row r="58" spans="1:37" ht="13" x14ac:dyDescent="0.3">
      <c r="A58" s="55" t="s">
        <v>101</v>
      </c>
      <c r="B58" s="56" t="s">
        <v>327</v>
      </c>
      <c r="C58" s="57" t="s">
        <v>328</v>
      </c>
      <c r="D58" s="77">
        <v>210121377</v>
      </c>
      <c r="E58" s="78">
        <v>34949566</v>
      </c>
      <c r="F58" s="79">
        <f t="shared" si="15"/>
        <v>245070943</v>
      </c>
      <c r="G58" s="77">
        <v>210121377</v>
      </c>
      <c r="H58" s="78">
        <v>34949566</v>
      </c>
      <c r="I58" s="79">
        <f t="shared" si="16"/>
        <v>245070943</v>
      </c>
      <c r="J58" s="77">
        <v>63688943</v>
      </c>
      <c r="K58" s="78">
        <v>4593580</v>
      </c>
      <c r="L58" s="78">
        <f t="shared" si="17"/>
        <v>68282523</v>
      </c>
      <c r="M58" s="95">
        <f t="shared" si="18"/>
        <v>0.27862349638080103</v>
      </c>
      <c r="N58" s="77">
        <v>0</v>
      </c>
      <c r="O58" s="78">
        <v>0</v>
      </c>
      <c r="P58" s="78">
        <f t="shared" si="19"/>
        <v>0</v>
      </c>
      <c r="Q58" s="95">
        <f t="shared" si="20"/>
        <v>0</v>
      </c>
      <c r="R58" s="77">
        <v>0</v>
      </c>
      <c r="S58" s="78">
        <v>0</v>
      </c>
      <c r="T58" s="78">
        <f t="shared" si="21"/>
        <v>0</v>
      </c>
      <c r="U58" s="95">
        <f t="shared" si="22"/>
        <v>0</v>
      </c>
      <c r="V58" s="77">
        <v>0</v>
      </c>
      <c r="W58" s="78">
        <v>0</v>
      </c>
      <c r="X58" s="78">
        <f t="shared" si="23"/>
        <v>0</v>
      </c>
      <c r="Y58" s="95">
        <f t="shared" si="24"/>
        <v>0</v>
      </c>
      <c r="Z58" s="77">
        <v>63688943</v>
      </c>
      <c r="AA58" s="78">
        <v>4593580</v>
      </c>
      <c r="AB58" s="78">
        <f t="shared" si="25"/>
        <v>68282523</v>
      </c>
      <c r="AC58" s="95">
        <f t="shared" si="26"/>
        <v>0.27862349638080103</v>
      </c>
      <c r="AD58" s="77">
        <v>72168013</v>
      </c>
      <c r="AE58" s="78">
        <v>9841581</v>
      </c>
      <c r="AF58" s="78">
        <f t="shared" si="27"/>
        <v>82009594</v>
      </c>
      <c r="AG58" s="78">
        <v>230950574</v>
      </c>
      <c r="AH58" s="78">
        <v>229128996</v>
      </c>
      <c r="AI58" s="79">
        <v>82009594</v>
      </c>
      <c r="AJ58" s="114">
        <f t="shared" si="28"/>
        <v>0.35509586566344709</v>
      </c>
      <c r="AK58" s="115">
        <f t="shared" si="29"/>
        <v>-0.16738372098269383</v>
      </c>
    </row>
    <row r="59" spans="1:37" ht="13" x14ac:dyDescent="0.3">
      <c r="A59" s="55" t="s">
        <v>101</v>
      </c>
      <c r="B59" s="56" t="s">
        <v>329</v>
      </c>
      <c r="C59" s="57" t="s">
        <v>330</v>
      </c>
      <c r="D59" s="77">
        <v>252827577</v>
      </c>
      <c r="E59" s="78">
        <v>41158784</v>
      </c>
      <c r="F59" s="79">
        <f t="shared" si="15"/>
        <v>293986361</v>
      </c>
      <c r="G59" s="77">
        <v>252827577</v>
      </c>
      <c r="H59" s="78">
        <v>41158784</v>
      </c>
      <c r="I59" s="79">
        <f t="shared" si="16"/>
        <v>293986361</v>
      </c>
      <c r="J59" s="77">
        <v>82145346</v>
      </c>
      <c r="K59" s="78">
        <v>7950316</v>
      </c>
      <c r="L59" s="78">
        <f t="shared" si="17"/>
        <v>90095662</v>
      </c>
      <c r="M59" s="95">
        <f t="shared" si="18"/>
        <v>0.30646204706074781</v>
      </c>
      <c r="N59" s="77">
        <v>0</v>
      </c>
      <c r="O59" s="78">
        <v>0</v>
      </c>
      <c r="P59" s="78">
        <f t="shared" si="19"/>
        <v>0</v>
      </c>
      <c r="Q59" s="95">
        <f t="shared" si="20"/>
        <v>0</v>
      </c>
      <c r="R59" s="77">
        <v>0</v>
      </c>
      <c r="S59" s="78">
        <v>0</v>
      </c>
      <c r="T59" s="78">
        <f t="shared" si="21"/>
        <v>0</v>
      </c>
      <c r="U59" s="95">
        <f t="shared" si="22"/>
        <v>0</v>
      </c>
      <c r="V59" s="77">
        <v>0</v>
      </c>
      <c r="W59" s="78">
        <v>0</v>
      </c>
      <c r="X59" s="78">
        <f t="shared" si="23"/>
        <v>0</v>
      </c>
      <c r="Y59" s="95">
        <f t="shared" si="24"/>
        <v>0</v>
      </c>
      <c r="Z59" s="77">
        <v>82145346</v>
      </c>
      <c r="AA59" s="78">
        <v>7950316</v>
      </c>
      <c r="AB59" s="78">
        <f t="shared" si="25"/>
        <v>90095662</v>
      </c>
      <c r="AC59" s="95">
        <f t="shared" si="26"/>
        <v>0.30646204706074781</v>
      </c>
      <c r="AD59" s="77">
        <v>83037772</v>
      </c>
      <c r="AE59" s="78">
        <v>3241507</v>
      </c>
      <c r="AF59" s="78">
        <f t="shared" si="27"/>
        <v>86279279</v>
      </c>
      <c r="AG59" s="78">
        <v>262264828</v>
      </c>
      <c r="AH59" s="78">
        <v>265612063</v>
      </c>
      <c r="AI59" s="79">
        <v>86279279</v>
      </c>
      <c r="AJ59" s="114">
        <f t="shared" si="28"/>
        <v>0.3289776965441969</v>
      </c>
      <c r="AK59" s="115">
        <f t="shared" si="29"/>
        <v>4.4232903244358468E-2</v>
      </c>
    </row>
    <row r="60" spans="1:37" ht="13" x14ac:dyDescent="0.3">
      <c r="A60" s="55" t="s">
        <v>116</v>
      </c>
      <c r="B60" s="56" t="s">
        <v>331</v>
      </c>
      <c r="C60" s="57" t="s">
        <v>332</v>
      </c>
      <c r="D60" s="77">
        <v>955453738</v>
      </c>
      <c r="E60" s="78">
        <v>413162913</v>
      </c>
      <c r="F60" s="79">
        <f t="shared" si="15"/>
        <v>1368616651</v>
      </c>
      <c r="G60" s="77">
        <v>955453738</v>
      </c>
      <c r="H60" s="78">
        <v>417016598</v>
      </c>
      <c r="I60" s="79">
        <f t="shared" si="16"/>
        <v>1372470336</v>
      </c>
      <c r="J60" s="77">
        <v>364989849</v>
      </c>
      <c r="K60" s="78">
        <v>113718912</v>
      </c>
      <c r="L60" s="78">
        <f t="shared" si="17"/>
        <v>478708761</v>
      </c>
      <c r="M60" s="95">
        <f t="shared" si="18"/>
        <v>0.34977563706405618</v>
      </c>
      <c r="N60" s="77">
        <v>0</v>
      </c>
      <c r="O60" s="78">
        <v>0</v>
      </c>
      <c r="P60" s="78">
        <f t="shared" si="19"/>
        <v>0</v>
      </c>
      <c r="Q60" s="95">
        <f t="shared" si="20"/>
        <v>0</v>
      </c>
      <c r="R60" s="77">
        <v>0</v>
      </c>
      <c r="S60" s="78">
        <v>0</v>
      </c>
      <c r="T60" s="78">
        <f t="shared" si="21"/>
        <v>0</v>
      </c>
      <c r="U60" s="95">
        <f t="shared" si="22"/>
        <v>0</v>
      </c>
      <c r="V60" s="77">
        <v>0</v>
      </c>
      <c r="W60" s="78">
        <v>0</v>
      </c>
      <c r="X60" s="78">
        <f t="shared" si="23"/>
        <v>0</v>
      </c>
      <c r="Y60" s="95">
        <f t="shared" si="24"/>
        <v>0</v>
      </c>
      <c r="Z60" s="77">
        <v>364989849</v>
      </c>
      <c r="AA60" s="78">
        <v>113718912</v>
      </c>
      <c r="AB60" s="78">
        <f t="shared" si="25"/>
        <v>478708761</v>
      </c>
      <c r="AC60" s="95">
        <f t="shared" si="26"/>
        <v>0.34977563706405618</v>
      </c>
      <c r="AD60" s="77">
        <v>343507764</v>
      </c>
      <c r="AE60" s="78">
        <v>108118342</v>
      </c>
      <c r="AF60" s="78">
        <f t="shared" si="27"/>
        <v>451626106</v>
      </c>
      <c r="AG60" s="78">
        <v>1382974669</v>
      </c>
      <c r="AH60" s="78">
        <v>1342448117</v>
      </c>
      <c r="AI60" s="79">
        <v>451626106</v>
      </c>
      <c r="AJ60" s="114">
        <f t="shared" si="28"/>
        <v>0.32656137247008388</v>
      </c>
      <c r="AK60" s="115">
        <f t="shared" si="29"/>
        <v>5.9966982953815418E-2</v>
      </c>
    </row>
    <row r="61" spans="1:37" ht="14" x14ac:dyDescent="0.3">
      <c r="A61" s="58" t="s">
        <v>0</v>
      </c>
      <c r="B61" s="59" t="s">
        <v>333</v>
      </c>
      <c r="C61" s="60" t="s">
        <v>0</v>
      </c>
      <c r="D61" s="80">
        <f>SUM(D55:D60)</f>
        <v>8053631955</v>
      </c>
      <c r="E61" s="81">
        <f>SUM(E55:E60)</f>
        <v>1031198683</v>
      </c>
      <c r="F61" s="82">
        <f t="shared" si="15"/>
        <v>9084830638</v>
      </c>
      <c r="G61" s="80">
        <f>SUM(G55:G60)</f>
        <v>8053631955</v>
      </c>
      <c r="H61" s="81">
        <f>SUM(H55:H60)</f>
        <v>1035052368</v>
      </c>
      <c r="I61" s="82">
        <f t="shared" si="16"/>
        <v>9088684323</v>
      </c>
      <c r="J61" s="80">
        <f>SUM(J55:J60)</f>
        <v>2375753520</v>
      </c>
      <c r="K61" s="81">
        <f>SUM(K55:K60)</f>
        <v>250685321</v>
      </c>
      <c r="L61" s="81">
        <f t="shared" si="17"/>
        <v>2626438841</v>
      </c>
      <c r="M61" s="96">
        <f t="shared" si="18"/>
        <v>0.28910157444368201</v>
      </c>
      <c r="N61" s="80">
        <f>SUM(N55:N60)</f>
        <v>0</v>
      </c>
      <c r="O61" s="81">
        <f>SUM(O55:O60)</f>
        <v>0</v>
      </c>
      <c r="P61" s="81">
        <f t="shared" si="19"/>
        <v>0</v>
      </c>
      <c r="Q61" s="96">
        <f t="shared" si="20"/>
        <v>0</v>
      </c>
      <c r="R61" s="80">
        <f>SUM(R55:R60)</f>
        <v>0</v>
      </c>
      <c r="S61" s="81">
        <f>SUM(S55:S60)</f>
        <v>0</v>
      </c>
      <c r="T61" s="81">
        <f t="shared" si="21"/>
        <v>0</v>
      </c>
      <c r="U61" s="96">
        <f t="shared" si="22"/>
        <v>0</v>
      </c>
      <c r="V61" s="80">
        <f>SUM(V55:V60)</f>
        <v>0</v>
      </c>
      <c r="W61" s="81">
        <f>SUM(W55:W60)</f>
        <v>0</v>
      </c>
      <c r="X61" s="81">
        <f t="shared" si="23"/>
        <v>0</v>
      </c>
      <c r="Y61" s="96">
        <f t="shared" si="24"/>
        <v>0</v>
      </c>
      <c r="Z61" s="80">
        <v>2375753520</v>
      </c>
      <c r="AA61" s="81">
        <v>250685321</v>
      </c>
      <c r="AB61" s="81">
        <f t="shared" si="25"/>
        <v>2626438841</v>
      </c>
      <c r="AC61" s="96">
        <f t="shared" si="26"/>
        <v>0.28910157444368201</v>
      </c>
      <c r="AD61" s="80">
        <f>SUM(AD55:AD60)</f>
        <v>2332603813</v>
      </c>
      <c r="AE61" s="81">
        <f>SUM(AE55:AE60)</f>
        <v>287001183</v>
      </c>
      <c r="AF61" s="81">
        <f t="shared" si="27"/>
        <v>2619604996</v>
      </c>
      <c r="AG61" s="81">
        <f>SUM(AG55:AG60)</f>
        <v>8946503009</v>
      </c>
      <c r="AH61" s="81">
        <f>SUM(AH55:AH60)</f>
        <v>8711720520</v>
      </c>
      <c r="AI61" s="82">
        <f>SUM(AI55:AI60)</f>
        <v>2619604996</v>
      </c>
      <c r="AJ61" s="116">
        <f t="shared" si="28"/>
        <v>0.29280770300582593</v>
      </c>
      <c r="AK61" s="117">
        <f t="shared" si="29"/>
        <v>2.6087310913038841E-3</v>
      </c>
    </row>
    <row r="62" spans="1:37" ht="13" x14ac:dyDescent="0.3">
      <c r="A62" s="55" t="s">
        <v>101</v>
      </c>
      <c r="B62" s="56" t="s">
        <v>334</v>
      </c>
      <c r="C62" s="57" t="s">
        <v>335</v>
      </c>
      <c r="D62" s="77">
        <v>454621503</v>
      </c>
      <c r="E62" s="78">
        <v>130595842</v>
      </c>
      <c r="F62" s="79">
        <f t="shared" si="15"/>
        <v>585217345</v>
      </c>
      <c r="G62" s="77">
        <v>454621503</v>
      </c>
      <c r="H62" s="78">
        <v>130595842</v>
      </c>
      <c r="I62" s="79">
        <f t="shared" si="16"/>
        <v>585217345</v>
      </c>
      <c r="J62" s="77">
        <v>156878679</v>
      </c>
      <c r="K62" s="78">
        <v>17420276</v>
      </c>
      <c r="L62" s="78">
        <f t="shared" si="17"/>
        <v>174298955</v>
      </c>
      <c r="M62" s="95">
        <f t="shared" si="18"/>
        <v>0.29783627653756573</v>
      </c>
      <c r="N62" s="77">
        <v>0</v>
      </c>
      <c r="O62" s="78">
        <v>0</v>
      </c>
      <c r="P62" s="78">
        <f t="shared" si="19"/>
        <v>0</v>
      </c>
      <c r="Q62" s="95">
        <f t="shared" si="20"/>
        <v>0</v>
      </c>
      <c r="R62" s="77">
        <v>0</v>
      </c>
      <c r="S62" s="78">
        <v>0</v>
      </c>
      <c r="T62" s="78">
        <f t="shared" si="21"/>
        <v>0</v>
      </c>
      <c r="U62" s="95">
        <f t="shared" si="22"/>
        <v>0</v>
      </c>
      <c r="V62" s="77">
        <v>0</v>
      </c>
      <c r="W62" s="78">
        <v>0</v>
      </c>
      <c r="X62" s="78">
        <f t="shared" si="23"/>
        <v>0</v>
      </c>
      <c r="Y62" s="95">
        <f t="shared" si="24"/>
        <v>0</v>
      </c>
      <c r="Z62" s="77">
        <v>156878679</v>
      </c>
      <c r="AA62" s="78">
        <v>17420276</v>
      </c>
      <c r="AB62" s="78">
        <f t="shared" si="25"/>
        <v>174298955</v>
      </c>
      <c r="AC62" s="95">
        <f t="shared" si="26"/>
        <v>0.29783627653756573</v>
      </c>
      <c r="AD62" s="77">
        <v>168535135</v>
      </c>
      <c r="AE62" s="78">
        <v>7177038</v>
      </c>
      <c r="AF62" s="78">
        <f t="shared" si="27"/>
        <v>175712173</v>
      </c>
      <c r="AG62" s="78">
        <v>574700329</v>
      </c>
      <c r="AH62" s="78">
        <v>577964777</v>
      </c>
      <c r="AI62" s="79">
        <v>175712173</v>
      </c>
      <c r="AJ62" s="114">
        <f t="shared" si="28"/>
        <v>0.30574573239891079</v>
      </c>
      <c r="AK62" s="115">
        <f t="shared" si="29"/>
        <v>-8.0428007682769032E-3</v>
      </c>
    </row>
    <row r="63" spans="1:37" ht="13" x14ac:dyDescent="0.3">
      <c r="A63" s="55" t="s">
        <v>101</v>
      </c>
      <c r="B63" s="56" t="s">
        <v>336</v>
      </c>
      <c r="C63" s="57" t="s">
        <v>337</v>
      </c>
      <c r="D63" s="77">
        <v>3011912801</v>
      </c>
      <c r="E63" s="78">
        <v>230796621</v>
      </c>
      <c r="F63" s="79">
        <f t="shared" si="15"/>
        <v>3242709422</v>
      </c>
      <c r="G63" s="77">
        <v>3011912801</v>
      </c>
      <c r="H63" s="78">
        <v>230796621</v>
      </c>
      <c r="I63" s="79">
        <f t="shared" si="16"/>
        <v>3242709422</v>
      </c>
      <c r="J63" s="77">
        <v>661737435</v>
      </c>
      <c r="K63" s="78">
        <v>37551012</v>
      </c>
      <c r="L63" s="78">
        <f t="shared" si="17"/>
        <v>699288447</v>
      </c>
      <c r="M63" s="95">
        <f t="shared" si="18"/>
        <v>0.21564943261820269</v>
      </c>
      <c r="N63" s="77">
        <v>0</v>
      </c>
      <c r="O63" s="78">
        <v>0</v>
      </c>
      <c r="P63" s="78">
        <f t="shared" si="19"/>
        <v>0</v>
      </c>
      <c r="Q63" s="95">
        <f t="shared" si="20"/>
        <v>0</v>
      </c>
      <c r="R63" s="77">
        <v>0</v>
      </c>
      <c r="S63" s="78">
        <v>0</v>
      </c>
      <c r="T63" s="78">
        <f t="shared" si="21"/>
        <v>0</v>
      </c>
      <c r="U63" s="95">
        <f t="shared" si="22"/>
        <v>0</v>
      </c>
      <c r="V63" s="77">
        <v>0</v>
      </c>
      <c r="W63" s="78">
        <v>0</v>
      </c>
      <c r="X63" s="78">
        <f t="shared" si="23"/>
        <v>0</v>
      </c>
      <c r="Y63" s="95">
        <f t="shared" si="24"/>
        <v>0</v>
      </c>
      <c r="Z63" s="77">
        <v>661737435</v>
      </c>
      <c r="AA63" s="78">
        <v>37551012</v>
      </c>
      <c r="AB63" s="78">
        <f t="shared" si="25"/>
        <v>699288447</v>
      </c>
      <c r="AC63" s="95">
        <f t="shared" si="26"/>
        <v>0.21564943261820269</v>
      </c>
      <c r="AD63" s="77">
        <v>609002695</v>
      </c>
      <c r="AE63" s="78">
        <v>100905388</v>
      </c>
      <c r="AF63" s="78">
        <f t="shared" si="27"/>
        <v>709908083</v>
      </c>
      <c r="AG63" s="78">
        <v>3044774133</v>
      </c>
      <c r="AH63" s="78">
        <v>3392181656</v>
      </c>
      <c r="AI63" s="79">
        <v>709908083</v>
      </c>
      <c r="AJ63" s="114">
        <f t="shared" si="28"/>
        <v>0.23315623819377737</v>
      </c>
      <c r="AK63" s="115">
        <f t="shared" si="29"/>
        <v>-1.4959170425447921E-2</v>
      </c>
    </row>
    <row r="64" spans="1:37" ht="13" x14ac:dyDescent="0.3">
      <c r="A64" s="55" t="s">
        <v>101</v>
      </c>
      <c r="B64" s="56" t="s">
        <v>338</v>
      </c>
      <c r="C64" s="57" t="s">
        <v>339</v>
      </c>
      <c r="D64" s="77">
        <v>250640572</v>
      </c>
      <c r="E64" s="78">
        <v>68805021</v>
      </c>
      <c r="F64" s="79">
        <f t="shared" si="15"/>
        <v>319445593</v>
      </c>
      <c r="G64" s="77">
        <v>250640572</v>
      </c>
      <c r="H64" s="78">
        <v>68805021</v>
      </c>
      <c r="I64" s="79">
        <f t="shared" si="16"/>
        <v>319445593</v>
      </c>
      <c r="J64" s="77">
        <v>97538084</v>
      </c>
      <c r="K64" s="78">
        <v>-60885903</v>
      </c>
      <c r="L64" s="78">
        <f t="shared" si="17"/>
        <v>36652181</v>
      </c>
      <c r="M64" s="95">
        <f t="shared" si="18"/>
        <v>0.11473684972702065</v>
      </c>
      <c r="N64" s="77">
        <v>0</v>
      </c>
      <c r="O64" s="78">
        <v>0</v>
      </c>
      <c r="P64" s="78">
        <f t="shared" si="19"/>
        <v>0</v>
      </c>
      <c r="Q64" s="95">
        <f t="shared" si="20"/>
        <v>0</v>
      </c>
      <c r="R64" s="77">
        <v>0</v>
      </c>
      <c r="S64" s="78">
        <v>0</v>
      </c>
      <c r="T64" s="78">
        <f t="shared" si="21"/>
        <v>0</v>
      </c>
      <c r="U64" s="95">
        <f t="shared" si="22"/>
        <v>0</v>
      </c>
      <c r="V64" s="77">
        <v>0</v>
      </c>
      <c r="W64" s="78">
        <v>0</v>
      </c>
      <c r="X64" s="78">
        <f t="shared" si="23"/>
        <v>0</v>
      </c>
      <c r="Y64" s="95">
        <f t="shared" si="24"/>
        <v>0</v>
      </c>
      <c r="Z64" s="77">
        <v>97538084</v>
      </c>
      <c r="AA64" s="78">
        <v>-60885903</v>
      </c>
      <c r="AB64" s="78">
        <f t="shared" si="25"/>
        <v>36652181</v>
      </c>
      <c r="AC64" s="95">
        <f t="shared" si="26"/>
        <v>0.11473684972702065</v>
      </c>
      <c r="AD64" s="77">
        <v>110795982</v>
      </c>
      <c r="AE64" s="78">
        <v>12142010</v>
      </c>
      <c r="AF64" s="78">
        <f t="shared" si="27"/>
        <v>122937992</v>
      </c>
      <c r="AG64" s="78">
        <v>303305210</v>
      </c>
      <c r="AH64" s="78">
        <v>349204772</v>
      </c>
      <c r="AI64" s="79">
        <v>122937992</v>
      </c>
      <c r="AJ64" s="114">
        <f t="shared" si="28"/>
        <v>0.40532766318125563</v>
      </c>
      <c r="AK64" s="115">
        <f t="shared" si="29"/>
        <v>-0.70186448953875868</v>
      </c>
    </row>
    <row r="65" spans="1:37" ht="13" x14ac:dyDescent="0.3">
      <c r="A65" s="55" t="s">
        <v>101</v>
      </c>
      <c r="B65" s="56" t="s">
        <v>340</v>
      </c>
      <c r="C65" s="57" t="s">
        <v>341</v>
      </c>
      <c r="D65" s="77">
        <v>182656831</v>
      </c>
      <c r="E65" s="78">
        <v>43417044</v>
      </c>
      <c r="F65" s="79">
        <f t="shared" si="15"/>
        <v>226073875</v>
      </c>
      <c r="G65" s="77">
        <v>182656831</v>
      </c>
      <c r="H65" s="78">
        <v>43417044</v>
      </c>
      <c r="I65" s="79">
        <f t="shared" si="16"/>
        <v>226073875</v>
      </c>
      <c r="J65" s="77">
        <v>84775043</v>
      </c>
      <c r="K65" s="78">
        <v>-61485547</v>
      </c>
      <c r="L65" s="78">
        <f t="shared" si="17"/>
        <v>23289496</v>
      </c>
      <c r="M65" s="95">
        <f t="shared" si="18"/>
        <v>0.10301719294190892</v>
      </c>
      <c r="N65" s="77">
        <v>0</v>
      </c>
      <c r="O65" s="78">
        <v>0</v>
      </c>
      <c r="P65" s="78">
        <f t="shared" si="19"/>
        <v>0</v>
      </c>
      <c r="Q65" s="95">
        <f t="shared" si="20"/>
        <v>0</v>
      </c>
      <c r="R65" s="77">
        <v>0</v>
      </c>
      <c r="S65" s="78">
        <v>0</v>
      </c>
      <c r="T65" s="78">
        <f t="shared" si="21"/>
        <v>0</v>
      </c>
      <c r="U65" s="95">
        <f t="shared" si="22"/>
        <v>0</v>
      </c>
      <c r="V65" s="77">
        <v>0</v>
      </c>
      <c r="W65" s="78">
        <v>0</v>
      </c>
      <c r="X65" s="78">
        <f t="shared" si="23"/>
        <v>0</v>
      </c>
      <c r="Y65" s="95">
        <f t="shared" si="24"/>
        <v>0</v>
      </c>
      <c r="Z65" s="77">
        <v>84775043</v>
      </c>
      <c r="AA65" s="78">
        <v>-61485547</v>
      </c>
      <c r="AB65" s="78">
        <f t="shared" si="25"/>
        <v>23289496</v>
      </c>
      <c r="AC65" s="95">
        <f t="shared" si="26"/>
        <v>0.10301719294190892</v>
      </c>
      <c r="AD65" s="77">
        <v>85322827</v>
      </c>
      <c r="AE65" s="78">
        <v>15123123</v>
      </c>
      <c r="AF65" s="78">
        <f t="shared" si="27"/>
        <v>100445950</v>
      </c>
      <c r="AG65" s="78">
        <v>196809983</v>
      </c>
      <c r="AH65" s="78">
        <v>220391149</v>
      </c>
      <c r="AI65" s="79">
        <v>100445950</v>
      </c>
      <c r="AJ65" s="114">
        <f t="shared" si="28"/>
        <v>0.51037019804020811</v>
      </c>
      <c r="AK65" s="115">
        <f t="shared" si="29"/>
        <v>-0.76813902402237222</v>
      </c>
    </row>
    <row r="66" spans="1:37" ht="13" x14ac:dyDescent="0.3">
      <c r="A66" s="55" t="s">
        <v>116</v>
      </c>
      <c r="B66" s="56" t="s">
        <v>342</v>
      </c>
      <c r="C66" s="57" t="s">
        <v>343</v>
      </c>
      <c r="D66" s="77">
        <v>1632704657</v>
      </c>
      <c r="E66" s="78">
        <v>357452566</v>
      </c>
      <c r="F66" s="79">
        <f t="shared" si="15"/>
        <v>1990157223</v>
      </c>
      <c r="G66" s="77">
        <v>1632704657</v>
      </c>
      <c r="H66" s="78">
        <v>357452566</v>
      </c>
      <c r="I66" s="79">
        <f t="shared" si="16"/>
        <v>1990157223</v>
      </c>
      <c r="J66" s="77">
        <v>569442197</v>
      </c>
      <c r="K66" s="78">
        <v>47510708</v>
      </c>
      <c r="L66" s="78">
        <f t="shared" si="17"/>
        <v>616952905</v>
      </c>
      <c r="M66" s="95">
        <f t="shared" si="18"/>
        <v>0.31000209323663069</v>
      </c>
      <c r="N66" s="77">
        <v>0</v>
      </c>
      <c r="O66" s="78">
        <v>0</v>
      </c>
      <c r="P66" s="78">
        <f t="shared" si="19"/>
        <v>0</v>
      </c>
      <c r="Q66" s="95">
        <f t="shared" si="20"/>
        <v>0</v>
      </c>
      <c r="R66" s="77">
        <v>0</v>
      </c>
      <c r="S66" s="78">
        <v>0</v>
      </c>
      <c r="T66" s="78">
        <f t="shared" si="21"/>
        <v>0</v>
      </c>
      <c r="U66" s="95">
        <f t="shared" si="22"/>
        <v>0</v>
      </c>
      <c r="V66" s="77">
        <v>0</v>
      </c>
      <c r="W66" s="78">
        <v>0</v>
      </c>
      <c r="X66" s="78">
        <f t="shared" si="23"/>
        <v>0</v>
      </c>
      <c r="Y66" s="95">
        <f t="shared" si="24"/>
        <v>0</v>
      </c>
      <c r="Z66" s="77">
        <v>569442197</v>
      </c>
      <c r="AA66" s="78">
        <v>47510708</v>
      </c>
      <c r="AB66" s="78">
        <f t="shared" si="25"/>
        <v>616952905</v>
      </c>
      <c r="AC66" s="95">
        <f t="shared" si="26"/>
        <v>0.31000209323663069</v>
      </c>
      <c r="AD66" s="77">
        <v>492360998</v>
      </c>
      <c r="AE66" s="78">
        <v>40567514</v>
      </c>
      <c r="AF66" s="78">
        <f t="shared" si="27"/>
        <v>532928512</v>
      </c>
      <c r="AG66" s="78">
        <v>2082475110</v>
      </c>
      <c r="AH66" s="78">
        <v>2074031084</v>
      </c>
      <c r="AI66" s="79">
        <v>532928512</v>
      </c>
      <c r="AJ66" s="114">
        <f t="shared" si="28"/>
        <v>0.25591110762423469</v>
      </c>
      <c r="AK66" s="115">
        <f t="shared" si="29"/>
        <v>0.15766541122873901</v>
      </c>
    </row>
    <row r="67" spans="1:37" ht="14" x14ac:dyDescent="0.3">
      <c r="A67" s="58" t="s">
        <v>0</v>
      </c>
      <c r="B67" s="59" t="s">
        <v>344</v>
      </c>
      <c r="C67" s="60" t="s">
        <v>0</v>
      </c>
      <c r="D67" s="80">
        <f>SUM(D62:D66)</f>
        <v>5532536364</v>
      </c>
      <c r="E67" s="81">
        <f>SUM(E62:E66)</f>
        <v>831067094</v>
      </c>
      <c r="F67" s="82">
        <f t="shared" si="15"/>
        <v>6363603458</v>
      </c>
      <c r="G67" s="80">
        <f>SUM(G62:G66)</f>
        <v>5532536364</v>
      </c>
      <c r="H67" s="81">
        <f>SUM(H62:H66)</f>
        <v>831067094</v>
      </c>
      <c r="I67" s="82">
        <f t="shared" si="16"/>
        <v>6363603458</v>
      </c>
      <c r="J67" s="80">
        <f>SUM(J62:J66)</f>
        <v>1570371438</v>
      </c>
      <c r="K67" s="81">
        <f>SUM(K62:K66)</f>
        <v>-19889454</v>
      </c>
      <c r="L67" s="81">
        <f t="shared" si="17"/>
        <v>1550481984</v>
      </c>
      <c r="M67" s="96">
        <f t="shared" si="18"/>
        <v>0.24364842879246545</v>
      </c>
      <c r="N67" s="80">
        <f>SUM(N62:N66)</f>
        <v>0</v>
      </c>
      <c r="O67" s="81">
        <f>SUM(O62:O66)</f>
        <v>0</v>
      </c>
      <c r="P67" s="81">
        <f t="shared" si="19"/>
        <v>0</v>
      </c>
      <c r="Q67" s="96">
        <f t="shared" si="20"/>
        <v>0</v>
      </c>
      <c r="R67" s="80">
        <f>SUM(R62:R66)</f>
        <v>0</v>
      </c>
      <c r="S67" s="81">
        <f>SUM(S62:S66)</f>
        <v>0</v>
      </c>
      <c r="T67" s="81">
        <f t="shared" si="21"/>
        <v>0</v>
      </c>
      <c r="U67" s="96">
        <f t="shared" si="22"/>
        <v>0</v>
      </c>
      <c r="V67" s="80">
        <f>SUM(V62:V66)</f>
        <v>0</v>
      </c>
      <c r="W67" s="81">
        <f>SUM(W62:W66)</f>
        <v>0</v>
      </c>
      <c r="X67" s="81">
        <f t="shared" si="23"/>
        <v>0</v>
      </c>
      <c r="Y67" s="96">
        <f t="shared" si="24"/>
        <v>0</v>
      </c>
      <c r="Z67" s="80">
        <v>1570371438</v>
      </c>
      <c r="AA67" s="81">
        <v>-19889454</v>
      </c>
      <c r="AB67" s="81">
        <f t="shared" si="25"/>
        <v>1550481984</v>
      </c>
      <c r="AC67" s="96">
        <f t="shared" si="26"/>
        <v>0.24364842879246545</v>
      </c>
      <c r="AD67" s="80">
        <f>SUM(AD62:AD66)</f>
        <v>1466017637</v>
      </c>
      <c r="AE67" s="81">
        <f>SUM(AE62:AE66)</f>
        <v>175915073</v>
      </c>
      <c r="AF67" s="81">
        <f t="shared" si="27"/>
        <v>1641932710</v>
      </c>
      <c r="AG67" s="81">
        <f>SUM(AG62:AG66)</f>
        <v>6202064765</v>
      </c>
      <c r="AH67" s="81">
        <f>SUM(AH62:AH66)</f>
        <v>6613773438</v>
      </c>
      <c r="AI67" s="82">
        <f>SUM(AI62:AI66)</f>
        <v>1641932710</v>
      </c>
      <c r="AJ67" s="116">
        <f t="shared" si="28"/>
        <v>0.26473969108898848</v>
      </c>
      <c r="AK67" s="117">
        <f t="shared" si="29"/>
        <v>-5.5696999909332412E-2</v>
      </c>
    </row>
    <row r="68" spans="1:37" ht="13" x14ac:dyDescent="0.3">
      <c r="A68" s="55" t="s">
        <v>101</v>
      </c>
      <c r="B68" s="56" t="s">
        <v>345</v>
      </c>
      <c r="C68" s="57" t="s">
        <v>346</v>
      </c>
      <c r="D68" s="77">
        <v>547910590</v>
      </c>
      <c r="E68" s="78">
        <v>81216430</v>
      </c>
      <c r="F68" s="79">
        <f t="shared" si="15"/>
        <v>629127020</v>
      </c>
      <c r="G68" s="77">
        <v>547910590</v>
      </c>
      <c r="H68" s="78">
        <v>81216430</v>
      </c>
      <c r="I68" s="79">
        <f t="shared" si="16"/>
        <v>629127020</v>
      </c>
      <c r="J68" s="77">
        <v>164027476</v>
      </c>
      <c r="K68" s="78">
        <v>8522861</v>
      </c>
      <c r="L68" s="78">
        <f t="shared" si="17"/>
        <v>172550337</v>
      </c>
      <c r="M68" s="95">
        <f t="shared" si="18"/>
        <v>0.27426947423113379</v>
      </c>
      <c r="N68" s="77">
        <v>0</v>
      </c>
      <c r="O68" s="78">
        <v>0</v>
      </c>
      <c r="P68" s="78">
        <f t="shared" si="19"/>
        <v>0</v>
      </c>
      <c r="Q68" s="95">
        <f t="shared" si="20"/>
        <v>0</v>
      </c>
      <c r="R68" s="77">
        <v>0</v>
      </c>
      <c r="S68" s="78">
        <v>0</v>
      </c>
      <c r="T68" s="78">
        <f t="shared" si="21"/>
        <v>0</v>
      </c>
      <c r="U68" s="95">
        <f t="shared" si="22"/>
        <v>0</v>
      </c>
      <c r="V68" s="77">
        <v>0</v>
      </c>
      <c r="W68" s="78">
        <v>0</v>
      </c>
      <c r="X68" s="78">
        <f t="shared" si="23"/>
        <v>0</v>
      </c>
      <c r="Y68" s="95">
        <f t="shared" si="24"/>
        <v>0</v>
      </c>
      <c r="Z68" s="77">
        <v>164027476</v>
      </c>
      <c r="AA68" s="78">
        <v>8522861</v>
      </c>
      <c r="AB68" s="78">
        <f t="shared" si="25"/>
        <v>172550337</v>
      </c>
      <c r="AC68" s="95">
        <f t="shared" si="26"/>
        <v>0.27426947423113379</v>
      </c>
      <c r="AD68" s="77">
        <v>180673671</v>
      </c>
      <c r="AE68" s="78">
        <v>27564457</v>
      </c>
      <c r="AF68" s="78">
        <f t="shared" si="27"/>
        <v>208238128</v>
      </c>
      <c r="AG68" s="78">
        <v>608908248</v>
      </c>
      <c r="AH68" s="78">
        <v>643140755</v>
      </c>
      <c r="AI68" s="79">
        <v>208238128</v>
      </c>
      <c r="AJ68" s="114">
        <f t="shared" si="28"/>
        <v>0.34198605238797819</v>
      </c>
      <c r="AK68" s="115">
        <f t="shared" si="29"/>
        <v>-0.17137971486182391</v>
      </c>
    </row>
    <row r="69" spans="1:37" ht="13" x14ac:dyDescent="0.3">
      <c r="A69" s="55" t="s">
        <v>101</v>
      </c>
      <c r="B69" s="56" t="s">
        <v>347</v>
      </c>
      <c r="C69" s="57" t="s">
        <v>348</v>
      </c>
      <c r="D69" s="77">
        <v>244546675</v>
      </c>
      <c r="E69" s="78">
        <v>71203362</v>
      </c>
      <c r="F69" s="79">
        <f t="shared" si="15"/>
        <v>315750037</v>
      </c>
      <c r="G69" s="77">
        <v>244546675</v>
      </c>
      <c r="H69" s="78">
        <v>71203362</v>
      </c>
      <c r="I69" s="79">
        <f t="shared" si="16"/>
        <v>315750037</v>
      </c>
      <c r="J69" s="77">
        <v>88726376</v>
      </c>
      <c r="K69" s="78">
        <v>13361168</v>
      </c>
      <c r="L69" s="78">
        <f t="shared" si="17"/>
        <v>102087544</v>
      </c>
      <c r="M69" s="95">
        <f t="shared" si="18"/>
        <v>0.32331759948455685</v>
      </c>
      <c r="N69" s="77">
        <v>0</v>
      </c>
      <c r="O69" s="78">
        <v>0</v>
      </c>
      <c r="P69" s="78">
        <f t="shared" si="19"/>
        <v>0</v>
      </c>
      <c r="Q69" s="95">
        <f t="shared" si="20"/>
        <v>0</v>
      </c>
      <c r="R69" s="77">
        <v>0</v>
      </c>
      <c r="S69" s="78">
        <v>0</v>
      </c>
      <c r="T69" s="78">
        <f t="shared" si="21"/>
        <v>0</v>
      </c>
      <c r="U69" s="95">
        <f t="shared" si="22"/>
        <v>0</v>
      </c>
      <c r="V69" s="77">
        <v>0</v>
      </c>
      <c r="W69" s="78">
        <v>0</v>
      </c>
      <c r="X69" s="78">
        <f t="shared" si="23"/>
        <v>0</v>
      </c>
      <c r="Y69" s="95">
        <f t="shared" si="24"/>
        <v>0</v>
      </c>
      <c r="Z69" s="77">
        <v>88726376</v>
      </c>
      <c r="AA69" s="78">
        <v>13361168</v>
      </c>
      <c r="AB69" s="78">
        <f t="shared" si="25"/>
        <v>102087544</v>
      </c>
      <c r="AC69" s="95">
        <f t="shared" si="26"/>
        <v>0.32331759948455685</v>
      </c>
      <c r="AD69" s="77">
        <v>91326028</v>
      </c>
      <c r="AE69" s="78">
        <v>15104541</v>
      </c>
      <c r="AF69" s="78">
        <f t="shared" si="27"/>
        <v>106430569</v>
      </c>
      <c r="AG69" s="78">
        <v>314411218</v>
      </c>
      <c r="AH69" s="78">
        <v>318332536</v>
      </c>
      <c r="AI69" s="79">
        <v>106430569</v>
      </c>
      <c r="AJ69" s="114">
        <f t="shared" si="28"/>
        <v>0.33850754332817728</v>
      </c>
      <c r="AK69" s="115">
        <f t="shared" si="29"/>
        <v>-4.0806180412321202E-2</v>
      </c>
    </row>
    <row r="70" spans="1:37" ht="13" x14ac:dyDescent="0.3">
      <c r="A70" s="55" t="s">
        <v>101</v>
      </c>
      <c r="B70" s="56" t="s">
        <v>349</v>
      </c>
      <c r="C70" s="57" t="s">
        <v>350</v>
      </c>
      <c r="D70" s="77">
        <v>308738816</v>
      </c>
      <c r="E70" s="78">
        <v>99915220</v>
      </c>
      <c r="F70" s="79">
        <f t="shared" si="15"/>
        <v>408654036</v>
      </c>
      <c r="G70" s="77">
        <v>308738816</v>
      </c>
      <c r="H70" s="78">
        <v>99915220</v>
      </c>
      <c r="I70" s="79">
        <f t="shared" si="16"/>
        <v>408654036</v>
      </c>
      <c r="J70" s="77">
        <v>122201254</v>
      </c>
      <c r="K70" s="78">
        <v>24439414</v>
      </c>
      <c r="L70" s="78">
        <f t="shared" si="17"/>
        <v>146640668</v>
      </c>
      <c r="M70" s="95">
        <f t="shared" si="18"/>
        <v>0.35883817381409638</v>
      </c>
      <c r="N70" s="77">
        <v>0</v>
      </c>
      <c r="O70" s="78">
        <v>0</v>
      </c>
      <c r="P70" s="78">
        <f t="shared" si="19"/>
        <v>0</v>
      </c>
      <c r="Q70" s="95">
        <f t="shared" si="20"/>
        <v>0</v>
      </c>
      <c r="R70" s="77">
        <v>0</v>
      </c>
      <c r="S70" s="78">
        <v>0</v>
      </c>
      <c r="T70" s="78">
        <f t="shared" si="21"/>
        <v>0</v>
      </c>
      <c r="U70" s="95">
        <f t="shared" si="22"/>
        <v>0</v>
      </c>
      <c r="V70" s="77">
        <v>0</v>
      </c>
      <c r="W70" s="78">
        <v>0</v>
      </c>
      <c r="X70" s="78">
        <f t="shared" si="23"/>
        <v>0</v>
      </c>
      <c r="Y70" s="95">
        <f t="shared" si="24"/>
        <v>0</v>
      </c>
      <c r="Z70" s="77">
        <v>122201254</v>
      </c>
      <c r="AA70" s="78">
        <v>24439414</v>
      </c>
      <c r="AB70" s="78">
        <f t="shared" si="25"/>
        <v>146640668</v>
      </c>
      <c r="AC70" s="95">
        <f t="shared" si="26"/>
        <v>0.35883817381409638</v>
      </c>
      <c r="AD70" s="77">
        <v>130187835</v>
      </c>
      <c r="AE70" s="78">
        <v>17095135</v>
      </c>
      <c r="AF70" s="78">
        <f t="shared" si="27"/>
        <v>147282970</v>
      </c>
      <c r="AG70" s="78">
        <v>390259575</v>
      </c>
      <c r="AH70" s="78">
        <v>427309512</v>
      </c>
      <c r="AI70" s="79">
        <v>147282970</v>
      </c>
      <c r="AJ70" s="114">
        <f t="shared" si="28"/>
        <v>0.37739745398943769</v>
      </c>
      <c r="AK70" s="115">
        <f t="shared" si="29"/>
        <v>-4.3610065712281765E-3</v>
      </c>
    </row>
    <row r="71" spans="1:37" ht="13" x14ac:dyDescent="0.3">
      <c r="A71" s="55" t="s">
        <v>101</v>
      </c>
      <c r="B71" s="56" t="s">
        <v>351</v>
      </c>
      <c r="C71" s="57" t="s">
        <v>352</v>
      </c>
      <c r="D71" s="77">
        <v>262516529</v>
      </c>
      <c r="E71" s="78">
        <v>62832633</v>
      </c>
      <c r="F71" s="79">
        <f t="shared" si="15"/>
        <v>325349162</v>
      </c>
      <c r="G71" s="77">
        <v>262516529</v>
      </c>
      <c r="H71" s="78">
        <v>62832633</v>
      </c>
      <c r="I71" s="79">
        <f t="shared" si="16"/>
        <v>325349162</v>
      </c>
      <c r="J71" s="77">
        <v>91146804</v>
      </c>
      <c r="K71" s="78">
        <v>5653600</v>
      </c>
      <c r="L71" s="78">
        <f t="shared" si="17"/>
        <v>96800404</v>
      </c>
      <c r="M71" s="95">
        <f t="shared" si="18"/>
        <v>0.29752774958738021</v>
      </c>
      <c r="N71" s="77">
        <v>0</v>
      </c>
      <c r="O71" s="78">
        <v>0</v>
      </c>
      <c r="P71" s="78">
        <f t="shared" si="19"/>
        <v>0</v>
      </c>
      <c r="Q71" s="95">
        <f t="shared" si="20"/>
        <v>0</v>
      </c>
      <c r="R71" s="77">
        <v>0</v>
      </c>
      <c r="S71" s="78">
        <v>0</v>
      </c>
      <c r="T71" s="78">
        <f t="shared" si="21"/>
        <v>0</v>
      </c>
      <c r="U71" s="95">
        <f t="shared" si="22"/>
        <v>0</v>
      </c>
      <c r="V71" s="77">
        <v>0</v>
      </c>
      <c r="W71" s="78">
        <v>0</v>
      </c>
      <c r="X71" s="78">
        <f t="shared" si="23"/>
        <v>0</v>
      </c>
      <c r="Y71" s="95">
        <f t="shared" si="24"/>
        <v>0</v>
      </c>
      <c r="Z71" s="77">
        <v>91146804</v>
      </c>
      <c r="AA71" s="78">
        <v>5653600</v>
      </c>
      <c r="AB71" s="78">
        <f t="shared" si="25"/>
        <v>96800404</v>
      </c>
      <c r="AC71" s="95">
        <f t="shared" si="26"/>
        <v>0.29752774958738021</v>
      </c>
      <c r="AD71" s="77">
        <v>92795915</v>
      </c>
      <c r="AE71" s="78">
        <v>11865169</v>
      </c>
      <c r="AF71" s="78">
        <f t="shared" si="27"/>
        <v>104661084</v>
      </c>
      <c r="AG71" s="78">
        <v>350473901</v>
      </c>
      <c r="AH71" s="78">
        <v>348348967</v>
      </c>
      <c r="AI71" s="79">
        <v>104661084</v>
      </c>
      <c r="AJ71" s="114">
        <f t="shared" si="28"/>
        <v>0.29862732631837258</v>
      </c>
      <c r="AK71" s="115">
        <f t="shared" si="29"/>
        <v>-7.5106044191172283E-2</v>
      </c>
    </row>
    <row r="72" spans="1:37" ht="13" x14ac:dyDescent="0.3">
      <c r="A72" s="55" t="s">
        <v>116</v>
      </c>
      <c r="B72" s="56" t="s">
        <v>353</v>
      </c>
      <c r="C72" s="57" t="s">
        <v>354</v>
      </c>
      <c r="D72" s="77">
        <v>723814646</v>
      </c>
      <c r="E72" s="78">
        <v>297243372</v>
      </c>
      <c r="F72" s="79">
        <f t="shared" si="15"/>
        <v>1021058018</v>
      </c>
      <c r="G72" s="77">
        <v>723814646</v>
      </c>
      <c r="H72" s="78">
        <v>297243372</v>
      </c>
      <c r="I72" s="79">
        <f t="shared" si="16"/>
        <v>1021058018</v>
      </c>
      <c r="J72" s="77">
        <v>259702337</v>
      </c>
      <c r="K72" s="78">
        <v>55085722</v>
      </c>
      <c r="L72" s="78">
        <f t="shared" si="17"/>
        <v>314788059</v>
      </c>
      <c r="M72" s="95">
        <f t="shared" si="18"/>
        <v>0.3082959571842861</v>
      </c>
      <c r="N72" s="77">
        <v>0</v>
      </c>
      <c r="O72" s="78">
        <v>0</v>
      </c>
      <c r="P72" s="78">
        <f t="shared" si="19"/>
        <v>0</v>
      </c>
      <c r="Q72" s="95">
        <f t="shared" si="20"/>
        <v>0</v>
      </c>
      <c r="R72" s="77">
        <v>0</v>
      </c>
      <c r="S72" s="78">
        <v>0</v>
      </c>
      <c r="T72" s="78">
        <f t="shared" si="21"/>
        <v>0</v>
      </c>
      <c r="U72" s="95">
        <f t="shared" si="22"/>
        <v>0</v>
      </c>
      <c r="V72" s="77">
        <v>0</v>
      </c>
      <c r="W72" s="78">
        <v>0</v>
      </c>
      <c r="X72" s="78">
        <f t="shared" si="23"/>
        <v>0</v>
      </c>
      <c r="Y72" s="95">
        <f t="shared" si="24"/>
        <v>0</v>
      </c>
      <c r="Z72" s="77">
        <v>259702337</v>
      </c>
      <c r="AA72" s="78">
        <v>55085722</v>
      </c>
      <c r="AB72" s="78">
        <f t="shared" si="25"/>
        <v>314788059</v>
      </c>
      <c r="AC72" s="95">
        <f t="shared" si="26"/>
        <v>0.3082959571842861</v>
      </c>
      <c r="AD72" s="77">
        <v>233928731</v>
      </c>
      <c r="AE72" s="78">
        <v>59447363</v>
      </c>
      <c r="AF72" s="78">
        <f t="shared" si="27"/>
        <v>293376094</v>
      </c>
      <c r="AG72" s="78">
        <v>961286378</v>
      </c>
      <c r="AH72" s="78">
        <v>1035335714</v>
      </c>
      <c r="AI72" s="79">
        <v>293376094</v>
      </c>
      <c r="AJ72" s="114">
        <f t="shared" si="28"/>
        <v>0.30519114877127695</v>
      </c>
      <c r="AK72" s="115">
        <f t="shared" si="29"/>
        <v>7.2984695883230311E-2</v>
      </c>
    </row>
    <row r="73" spans="1:37" ht="14" x14ac:dyDescent="0.3">
      <c r="A73" s="58" t="s">
        <v>0</v>
      </c>
      <c r="B73" s="59" t="s">
        <v>355</v>
      </c>
      <c r="C73" s="60" t="s">
        <v>0</v>
      </c>
      <c r="D73" s="80">
        <f>SUM(D68:D72)</f>
        <v>2087527256</v>
      </c>
      <c r="E73" s="81">
        <f>SUM(E68:E72)</f>
        <v>612411017</v>
      </c>
      <c r="F73" s="82">
        <f t="shared" si="15"/>
        <v>2699938273</v>
      </c>
      <c r="G73" s="80">
        <f>SUM(G68:G72)</f>
        <v>2087527256</v>
      </c>
      <c r="H73" s="81">
        <f>SUM(H68:H72)</f>
        <v>612411017</v>
      </c>
      <c r="I73" s="82">
        <f t="shared" si="16"/>
        <v>2699938273</v>
      </c>
      <c r="J73" s="80">
        <f>SUM(J68:J72)</f>
        <v>725804247</v>
      </c>
      <c r="K73" s="81">
        <f>SUM(K68:K72)</f>
        <v>107062765</v>
      </c>
      <c r="L73" s="81">
        <f t="shared" si="17"/>
        <v>832867012</v>
      </c>
      <c r="M73" s="96">
        <f t="shared" si="18"/>
        <v>0.30847631604354092</v>
      </c>
      <c r="N73" s="80">
        <f>SUM(N68:N72)</f>
        <v>0</v>
      </c>
      <c r="O73" s="81">
        <f>SUM(O68:O72)</f>
        <v>0</v>
      </c>
      <c r="P73" s="81">
        <f t="shared" si="19"/>
        <v>0</v>
      </c>
      <c r="Q73" s="96">
        <f t="shared" si="20"/>
        <v>0</v>
      </c>
      <c r="R73" s="80">
        <f>SUM(R68:R72)</f>
        <v>0</v>
      </c>
      <c r="S73" s="81">
        <f>SUM(S68:S72)</f>
        <v>0</v>
      </c>
      <c r="T73" s="81">
        <f t="shared" si="21"/>
        <v>0</v>
      </c>
      <c r="U73" s="96">
        <f t="shared" si="22"/>
        <v>0</v>
      </c>
      <c r="V73" s="80">
        <f>SUM(V68:V72)</f>
        <v>0</v>
      </c>
      <c r="W73" s="81">
        <f>SUM(W68:W72)</f>
        <v>0</v>
      </c>
      <c r="X73" s="81">
        <f t="shared" si="23"/>
        <v>0</v>
      </c>
      <c r="Y73" s="96">
        <f t="shared" si="24"/>
        <v>0</v>
      </c>
      <c r="Z73" s="80">
        <v>725804247</v>
      </c>
      <c r="AA73" s="81">
        <v>107062765</v>
      </c>
      <c r="AB73" s="81">
        <f t="shared" si="25"/>
        <v>832867012</v>
      </c>
      <c r="AC73" s="96">
        <f t="shared" si="26"/>
        <v>0.30847631604354092</v>
      </c>
      <c r="AD73" s="80">
        <f>SUM(AD68:AD72)</f>
        <v>728912180</v>
      </c>
      <c r="AE73" s="81">
        <f>SUM(AE68:AE72)</f>
        <v>131076665</v>
      </c>
      <c r="AF73" s="81">
        <f t="shared" si="27"/>
        <v>859988845</v>
      </c>
      <c r="AG73" s="81">
        <f>SUM(AG68:AG72)</f>
        <v>2625339320</v>
      </c>
      <c r="AH73" s="81">
        <f>SUM(AH68:AH72)</f>
        <v>2772467484</v>
      </c>
      <c r="AI73" s="82">
        <f>SUM(AI68:AI72)</f>
        <v>859988845</v>
      </c>
      <c r="AJ73" s="116">
        <f t="shared" si="28"/>
        <v>0.32757245451989803</v>
      </c>
      <c r="AK73" s="117">
        <f t="shared" si="29"/>
        <v>-3.1537424186007912E-2</v>
      </c>
    </row>
    <row r="74" spans="1:37" ht="14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107159565769</v>
      </c>
      <c r="E74" s="84">
        <f>SUM(E9,E11:E15,E17:E24,E26:E29,E31:E35,E37:E40,E42:E47,E49:E53,E55:E60,E62:E66,E68:E72)</f>
        <v>14446750543</v>
      </c>
      <c r="F74" s="85">
        <f t="shared" si="15"/>
        <v>121606316312</v>
      </c>
      <c r="G74" s="83">
        <f>SUM(G9,G11:G15,G17:G24,G26:G29,G31:G35,G37:G40,G42:G47,G49:G53,G55:G60,G62:G66,G68:G72)</f>
        <v>107159565769</v>
      </c>
      <c r="H74" s="84">
        <f>SUM(H9,H11:H15,H17:H24,H26:H29,H31:H35,H37:H40,H42:H47,H49:H53,H55:H60,H62:H66,H68:H72)</f>
        <v>14450604228</v>
      </c>
      <c r="I74" s="85">
        <f t="shared" si="16"/>
        <v>121610169997</v>
      </c>
      <c r="J74" s="83">
        <f>SUM(J9,J11:J15,J17:J24,J26:J29,J31:J35,J37:J40,J42:J47,J49:J53,J55:J60,J62:J66,J68:J72)</f>
        <v>30944447945</v>
      </c>
      <c r="K74" s="84">
        <f>SUM(K9,K11:K15,K17:K24,K26:K29,K31:K35,K37:K40,K42:K47,K49:K53,K55:K60,K62:K66,K68:K72)</f>
        <v>-1707275399</v>
      </c>
      <c r="L74" s="84">
        <f t="shared" si="17"/>
        <v>29237172546</v>
      </c>
      <c r="M74" s="97">
        <f t="shared" si="18"/>
        <v>0.24042478575691303</v>
      </c>
      <c r="N74" s="83">
        <f>SUM(N9,N11:N15,N17:N24,N26:N29,N31:N35,N37:N40,N42:N47,N49:N53,N55:N60,N62:N66,N68:N72)</f>
        <v>0</v>
      </c>
      <c r="O74" s="84">
        <f>SUM(O9,O11:O15,O17:O24,O26:O29,O31:O35,O37:O40,O42:O47,O49:O53,O55:O60,O62:O66,O68:O72)</f>
        <v>0</v>
      </c>
      <c r="P74" s="84">
        <f t="shared" si="19"/>
        <v>0</v>
      </c>
      <c r="Q74" s="97">
        <f t="shared" si="20"/>
        <v>0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1"/>
        <v>0</v>
      </c>
      <c r="U74" s="97">
        <f t="shared" si="22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3"/>
        <v>0</v>
      </c>
      <c r="Y74" s="97">
        <f t="shared" si="24"/>
        <v>0</v>
      </c>
      <c r="Z74" s="83">
        <v>30944447945</v>
      </c>
      <c r="AA74" s="84">
        <v>-1707275399</v>
      </c>
      <c r="AB74" s="84">
        <f t="shared" si="25"/>
        <v>29237172546</v>
      </c>
      <c r="AC74" s="97">
        <f t="shared" si="26"/>
        <v>0.24042478575691303</v>
      </c>
      <c r="AD74" s="83">
        <f>SUM(AD9,AD11:AD15,AD17:AD24,AD26:AD29,AD31:AD35,AD37:AD40,AD42:AD47,AD49:AD53,AD55:AD60,AD62:AD66,AD68:AD72)</f>
        <v>29037368891</v>
      </c>
      <c r="AE74" s="84">
        <f>SUM(AE9,AE11:AE15,AE17:AE24,AE26:AE29,AE31:AE35,AE37:AE40,AE42:AE47,AE49:AE53,AE55:AE60,AE62:AE66,AE68:AE72)</f>
        <v>1893051160</v>
      </c>
      <c r="AF74" s="84">
        <f t="shared" si="27"/>
        <v>30930420051</v>
      </c>
      <c r="AG74" s="84">
        <f>SUM(AG9,AG11:AG15,AG17:AG24,AG26:AG29,AG31:AG35,AG37:AG40,AG42:AG47,AG49:AG53,AG55:AG60,AG62:AG66,AG68:AG72)</f>
        <v>115072305830</v>
      </c>
      <c r="AH74" s="84">
        <f>SUM(AH9,AH11:AH15,AH17:AH24,AH26:AH29,AH31:AH35,AH37:AH40,AH42:AH47,AH49:AH53,AH55:AH60,AH62:AH66,AH68:AH72)</f>
        <v>116502723090</v>
      </c>
      <c r="AI74" s="85">
        <f>SUM(AI9,AI11:AI15,AI17:AI24,AI26:AI29,AI31:AI35,AI37:AI40,AI42:AI47,AI49:AI53,AI55:AI60,AI62:AI66,AI68:AI72)</f>
        <v>30930420051</v>
      </c>
      <c r="AJ74" s="118">
        <f t="shared" si="28"/>
        <v>0.26879117288824039</v>
      </c>
      <c r="AK74" s="119">
        <f t="shared" si="29"/>
        <v>-5.4743760421231524E-2</v>
      </c>
    </row>
    <row r="75" spans="1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357</v>
      </c>
      <c r="C9" s="57" t="s">
        <v>358</v>
      </c>
      <c r="D9" s="77">
        <v>601771158</v>
      </c>
      <c r="E9" s="78">
        <v>136280699</v>
      </c>
      <c r="F9" s="79">
        <f>$D9       +$E9</f>
        <v>738051857</v>
      </c>
      <c r="G9" s="77">
        <v>601771158</v>
      </c>
      <c r="H9" s="78">
        <v>136280699</v>
      </c>
      <c r="I9" s="79">
        <f>$G9       +$H9</f>
        <v>738051857</v>
      </c>
      <c r="J9" s="77">
        <v>222193271</v>
      </c>
      <c r="K9" s="78">
        <v>33050932</v>
      </c>
      <c r="L9" s="78">
        <f>$J9       +$K9</f>
        <v>255244203</v>
      </c>
      <c r="M9" s="95">
        <f>IF(($F9       =0),0,($L9       /$F9       ))</f>
        <v>0.34583505288843142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222193271</v>
      </c>
      <c r="AA9" s="78">
        <v>33050932</v>
      </c>
      <c r="AB9" s="78">
        <f>$Z9       +$AA9</f>
        <v>255244203</v>
      </c>
      <c r="AC9" s="95">
        <f>IF(($F9       =0),0,($AB9       /$F9       ))</f>
        <v>0.34583505288843142</v>
      </c>
      <c r="AD9" s="77">
        <v>219468783</v>
      </c>
      <c r="AE9" s="78">
        <v>13351413</v>
      </c>
      <c r="AF9" s="78">
        <f>$AD9       +$AE9</f>
        <v>232820196</v>
      </c>
      <c r="AG9" s="78">
        <v>757445774</v>
      </c>
      <c r="AH9" s="78">
        <v>744537722</v>
      </c>
      <c r="AI9" s="79">
        <v>232820196</v>
      </c>
      <c r="AJ9" s="114">
        <f>IF(($AG9       =0),0,($AI9       /$AG9       ))</f>
        <v>0.3073753976743423</v>
      </c>
      <c r="AK9" s="115">
        <f>IF(($AF9       =0),0,(($L9       /$AF9       )-1))</f>
        <v>9.6314698575376223E-2</v>
      </c>
    </row>
    <row r="10" spans="1:37" ht="13" x14ac:dyDescent="0.3">
      <c r="A10" s="55" t="s">
        <v>101</v>
      </c>
      <c r="B10" s="56" t="s">
        <v>359</v>
      </c>
      <c r="C10" s="57" t="s">
        <v>360</v>
      </c>
      <c r="D10" s="77">
        <v>526524708</v>
      </c>
      <c r="E10" s="78">
        <v>105895752</v>
      </c>
      <c r="F10" s="79">
        <f t="shared" ref="F10:F41" si="0">$D10      +$E10</f>
        <v>632420460</v>
      </c>
      <c r="G10" s="77">
        <v>526524708</v>
      </c>
      <c r="H10" s="78">
        <v>105895752</v>
      </c>
      <c r="I10" s="79">
        <f t="shared" ref="I10:I41" si="1">$G10      +$H10</f>
        <v>632420460</v>
      </c>
      <c r="J10" s="77">
        <v>198601520</v>
      </c>
      <c r="K10" s="78">
        <v>25591654</v>
      </c>
      <c r="L10" s="78">
        <f t="shared" ref="L10:L41" si="2">$J10      +$K10</f>
        <v>224193174</v>
      </c>
      <c r="M10" s="95">
        <f t="shared" ref="M10:M41" si="3">IF(($F10      =0),0,($L10      /$F10      ))</f>
        <v>0.35450019121772247</v>
      </c>
      <c r="N10" s="77">
        <v>0</v>
      </c>
      <c r="O10" s="78">
        <v>0</v>
      </c>
      <c r="P10" s="78">
        <f t="shared" ref="P10:P41" si="4">$N10      +$O10</f>
        <v>0</v>
      </c>
      <c r="Q10" s="95">
        <f t="shared" ref="Q10:Q41" si="5">IF(($F10      =0),0,($P10      /$F10      ))</f>
        <v>0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v>198601520</v>
      </c>
      <c r="AA10" s="78">
        <v>25591654</v>
      </c>
      <c r="AB10" s="78">
        <f t="shared" ref="AB10:AB41" si="10">$Z10      +$AA10</f>
        <v>224193174</v>
      </c>
      <c r="AC10" s="95">
        <f t="shared" ref="AC10:AC41" si="11">IF(($F10      =0),0,($AB10      /$F10      ))</f>
        <v>0.35450019121772247</v>
      </c>
      <c r="AD10" s="77">
        <v>199778363</v>
      </c>
      <c r="AE10" s="78">
        <v>40075947</v>
      </c>
      <c r="AF10" s="78">
        <f t="shared" ref="AF10:AF41" si="12">$AD10      +$AE10</f>
        <v>239854310</v>
      </c>
      <c r="AG10" s="78">
        <v>645576072</v>
      </c>
      <c r="AH10" s="78">
        <v>663679426</v>
      </c>
      <c r="AI10" s="79">
        <v>239854310</v>
      </c>
      <c r="AJ10" s="114">
        <f t="shared" ref="AJ10:AJ41" si="13">IF(($AG10      =0),0,($AI10      /$AG10      ))</f>
        <v>0.37153531613544688</v>
      </c>
      <c r="AK10" s="115">
        <f t="shared" ref="AK10:AK41" si="14">IF(($AF10      =0),0,(($L10      /$AF10      )-1))</f>
        <v>-6.5294369736362046E-2</v>
      </c>
    </row>
    <row r="11" spans="1:37" ht="13" x14ac:dyDescent="0.3">
      <c r="A11" s="55" t="s">
        <v>101</v>
      </c>
      <c r="B11" s="56" t="s">
        <v>361</v>
      </c>
      <c r="C11" s="57" t="s">
        <v>362</v>
      </c>
      <c r="D11" s="77">
        <v>2078167956</v>
      </c>
      <c r="E11" s="78">
        <v>272642599</v>
      </c>
      <c r="F11" s="79">
        <f t="shared" si="0"/>
        <v>2350810555</v>
      </c>
      <c r="G11" s="77">
        <v>2078167956</v>
      </c>
      <c r="H11" s="78">
        <v>272642599</v>
      </c>
      <c r="I11" s="79">
        <f t="shared" si="1"/>
        <v>2350810555</v>
      </c>
      <c r="J11" s="77">
        <v>641543554</v>
      </c>
      <c r="K11" s="78">
        <v>27487394</v>
      </c>
      <c r="L11" s="78">
        <f t="shared" si="2"/>
        <v>669030948</v>
      </c>
      <c r="M11" s="95">
        <f t="shared" si="3"/>
        <v>0.28459585846976088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641543554</v>
      </c>
      <c r="AA11" s="78">
        <v>27487394</v>
      </c>
      <c r="AB11" s="78">
        <f t="shared" si="10"/>
        <v>669030948</v>
      </c>
      <c r="AC11" s="95">
        <f t="shared" si="11"/>
        <v>0.28459585846976088</v>
      </c>
      <c r="AD11" s="77">
        <v>607730449</v>
      </c>
      <c r="AE11" s="78">
        <v>31512817</v>
      </c>
      <c r="AF11" s="78">
        <f t="shared" si="12"/>
        <v>639243266</v>
      </c>
      <c r="AG11" s="78">
        <v>2089621565</v>
      </c>
      <c r="AH11" s="78">
        <v>2277288349</v>
      </c>
      <c r="AI11" s="79">
        <v>639243266</v>
      </c>
      <c r="AJ11" s="114">
        <f t="shared" si="13"/>
        <v>0.30591341356108182</v>
      </c>
      <c r="AK11" s="115">
        <f t="shared" si="14"/>
        <v>4.659835086944808E-2</v>
      </c>
    </row>
    <row r="12" spans="1:37" ht="13" x14ac:dyDescent="0.3">
      <c r="A12" s="55" t="s">
        <v>101</v>
      </c>
      <c r="B12" s="56" t="s">
        <v>363</v>
      </c>
      <c r="C12" s="57" t="s">
        <v>364</v>
      </c>
      <c r="D12" s="77">
        <v>750285699</v>
      </c>
      <c r="E12" s="78">
        <v>59318913</v>
      </c>
      <c r="F12" s="79">
        <f t="shared" si="0"/>
        <v>809604612</v>
      </c>
      <c r="G12" s="77">
        <v>750285699</v>
      </c>
      <c r="H12" s="78">
        <v>68014565</v>
      </c>
      <c r="I12" s="79">
        <f t="shared" si="1"/>
        <v>818300264</v>
      </c>
      <c r="J12" s="77">
        <v>203466787</v>
      </c>
      <c r="K12" s="78">
        <v>10172355</v>
      </c>
      <c r="L12" s="78">
        <f t="shared" si="2"/>
        <v>213639142</v>
      </c>
      <c r="M12" s="95">
        <f t="shared" si="3"/>
        <v>0.26388083619266733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203466787</v>
      </c>
      <c r="AA12" s="78">
        <v>10172355</v>
      </c>
      <c r="AB12" s="78">
        <f t="shared" si="10"/>
        <v>213639142</v>
      </c>
      <c r="AC12" s="95">
        <f t="shared" si="11"/>
        <v>0.26388083619266733</v>
      </c>
      <c r="AD12" s="77">
        <v>199589952</v>
      </c>
      <c r="AE12" s="78">
        <v>8542825</v>
      </c>
      <c r="AF12" s="78">
        <f t="shared" si="12"/>
        <v>208132777</v>
      </c>
      <c r="AG12" s="78">
        <v>789096371</v>
      </c>
      <c r="AH12" s="78">
        <v>793405511</v>
      </c>
      <c r="AI12" s="79">
        <v>208132777</v>
      </c>
      <c r="AJ12" s="114">
        <f t="shared" si="13"/>
        <v>0.26376091013603203</v>
      </c>
      <c r="AK12" s="115">
        <f t="shared" si="14"/>
        <v>2.6456020427767513E-2</v>
      </c>
    </row>
    <row r="13" spans="1:37" ht="13" x14ac:dyDescent="0.3">
      <c r="A13" s="55" t="s">
        <v>101</v>
      </c>
      <c r="B13" s="56" t="s">
        <v>365</v>
      </c>
      <c r="C13" s="57" t="s">
        <v>366</v>
      </c>
      <c r="D13" s="77">
        <v>462632860</v>
      </c>
      <c r="E13" s="78">
        <v>194005580</v>
      </c>
      <c r="F13" s="79">
        <f t="shared" si="0"/>
        <v>656638440</v>
      </c>
      <c r="G13" s="77">
        <v>462632860</v>
      </c>
      <c r="H13" s="78">
        <v>194005580</v>
      </c>
      <c r="I13" s="79">
        <f t="shared" si="1"/>
        <v>656638440</v>
      </c>
      <c r="J13" s="77">
        <v>145584570</v>
      </c>
      <c r="K13" s="78">
        <v>85093659</v>
      </c>
      <c r="L13" s="78">
        <f t="shared" si="2"/>
        <v>230678229</v>
      </c>
      <c r="M13" s="95">
        <f t="shared" si="3"/>
        <v>0.35130174377241757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145584570</v>
      </c>
      <c r="AA13" s="78">
        <v>85093659</v>
      </c>
      <c r="AB13" s="78">
        <f t="shared" si="10"/>
        <v>230678229</v>
      </c>
      <c r="AC13" s="95">
        <f t="shared" si="11"/>
        <v>0.35130174377241757</v>
      </c>
      <c r="AD13" s="77">
        <v>129697830</v>
      </c>
      <c r="AE13" s="78">
        <v>35658003</v>
      </c>
      <c r="AF13" s="78">
        <f t="shared" si="12"/>
        <v>165355833</v>
      </c>
      <c r="AG13" s="78">
        <v>589157263</v>
      </c>
      <c r="AH13" s="78">
        <v>646853314</v>
      </c>
      <c r="AI13" s="79">
        <v>165355833</v>
      </c>
      <c r="AJ13" s="114">
        <f t="shared" si="13"/>
        <v>0.2806650166001603</v>
      </c>
      <c r="AK13" s="115">
        <f t="shared" si="14"/>
        <v>0.39504137722193322</v>
      </c>
    </row>
    <row r="14" spans="1:37" ht="13" x14ac:dyDescent="0.3">
      <c r="A14" s="55" t="s">
        <v>116</v>
      </c>
      <c r="B14" s="56" t="s">
        <v>367</v>
      </c>
      <c r="C14" s="57" t="s">
        <v>368</v>
      </c>
      <c r="D14" s="77">
        <v>2010590952</v>
      </c>
      <c r="E14" s="78">
        <v>644467188</v>
      </c>
      <c r="F14" s="79">
        <f t="shared" si="0"/>
        <v>2655058140</v>
      </c>
      <c r="G14" s="77">
        <v>2010590952</v>
      </c>
      <c r="H14" s="78">
        <v>644467188</v>
      </c>
      <c r="I14" s="79">
        <f t="shared" si="1"/>
        <v>2655058140</v>
      </c>
      <c r="J14" s="77">
        <v>717026808</v>
      </c>
      <c r="K14" s="78">
        <v>61488798</v>
      </c>
      <c r="L14" s="78">
        <f t="shared" si="2"/>
        <v>778515606</v>
      </c>
      <c r="M14" s="95">
        <f t="shared" si="3"/>
        <v>0.29321979593260433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717026808</v>
      </c>
      <c r="AA14" s="78">
        <v>61488798</v>
      </c>
      <c r="AB14" s="78">
        <f t="shared" si="10"/>
        <v>778515606</v>
      </c>
      <c r="AC14" s="95">
        <f t="shared" si="11"/>
        <v>0.29321979593260433</v>
      </c>
      <c r="AD14" s="77">
        <v>588446238</v>
      </c>
      <c r="AE14" s="78">
        <v>46989170</v>
      </c>
      <c r="AF14" s="78">
        <f t="shared" si="12"/>
        <v>635435408</v>
      </c>
      <c r="AG14" s="78">
        <v>2267376384</v>
      </c>
      <c r="AH14" s="78">
        <v>2305141463</v>
      </c>
      <c r="AI14" s="79">
        <v>635435408</v>
      </c>
      <c r="AJ14" s="114">
        <f t="shared" si="13"/>
        <v>0.28025140090724349</v>
      </c>
      <c r="AK14" s="115">
        <f t="shared" si="14"/>
        <v>0.22516875232108569</v>
      </c>
    </row>
    <row r="15" spans="1:37" ht="14" x14ac:dyDescent="0.3">
      <c r="A15" s="58" t="s">
        <v>0</v>
      </c>
      <c r="B15" s="59" t="s">
        <v>369</v>
      </c>
      <c r="C15" s="60" t="s">
        <v>0</v>
      </c>
      <c r="D15" s="80">
        <f>SUM(D9:D14)</f>
        <v>6429973333</v>
      </c>
      <c r="E15" s="81">
        <f>SUM(E9:E14)</f>
        <v>1412610731</v>
      </c>
      <c r="F15" s="82">
        <f t="shared" si="0"/>
        <v>7842584064</v>
      </c>
      <c r="G15" s="80">
        <f>SUM(G9:G14)</f>
        <v>6429973333</v>
      </c>
      <c r="H15" s="81">
        <f>SUM(H9:H14)</f>
        <v>1421306383</v>
      </c>
      <c r="I15" s="82">
        <f t="shared" si="1"/>
        <v>7851279716</v>
      </c>
      <c r="J15" s="80">
        <f>SUM(J9:J14)</f>
        <v>2128416510</v>
      </c>
      <c r="K15" s="81">
        <f>SUM(K9:K14)</f>
        <v>242884792</v>
      </c>
      <c r="L15" s="81">
        <f t="shared" si="2"/>
        <v>2371301302</v>
      </c>
      <c r="M15" s="96">
        <f t="shared" si="3"/>
        <v>0.30236224217028679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2128416510</v>
      </c>
      <c r="AA15" s="81">
        <v>242884792</v>
      </c>
      <c r="AB15" s="81">
        <f t="shared" si="10"/>
        <v>2371301302</v>
      </c>
      <c r="AC15" s="96">
        <f t="shared" si="11"/>
        <v>0.30236224217028679</v>
      </c>
      <c r="AD15" s="80">
        <f>SUM(AD9:AD14)</f>
        <v>1944711615</v>
      </c>
      <c r="AE15" s="81">
        <f>SUM(AE9:AE14)</f>
        <v>176130175</v>
      </c>
      <c r="AF15" s="81">
        <f t="shared" si="12"/>
        <v>2120841790</v>
      </c>
      <c r="AG15" s="81">
        <f>SUM(AG9:AG14)</f>
        <v>7138273429</v>
      </c>
      <c r="AH15" s="81">
        <f>SUM(AH9:AH14)</f>
        <v>7430905785</v>
      </c>
      <c r="AI15" s="82">
        <f>SUM(AI9:AI14)</f>
        <v>2120841790</v>
      </c>
      <c r="AJ15" s="116">
        <f t="shared" si="13"/>
        <v>0.29710851105588826</v>
      </c>
      <c r="AK15" s="117">
        <f t="shared" si="14"/>
        <v>0.11809438741774314</v>
      </c>
    </row>
    <row r="16" spans="1:37" ht="13" x14ac:dyDescent="0.3">
      <c r="A16" s="55" t="s">
        <v>101</v>
      </c>
      <c r="B16" s="56" t="s">
        <v>370</v>
      </c>
      <c r="C16" s="57" t="s">
        <v>371</v>
      </c>
      <c r="D16" s="77">
        <v>759146010</v>
      </c>
      <c r="E16" s="78">
        <v>132681500</v>
      </c>
      <c r="F16" s="79">
        <f t="shared" si="0"/>
        <v>891827510</v>
      </c>
      <c r="G16" s="77">
        <v>759146010</v>
      </c>
      <c r="H16" s="78">
        <v>132681500</v>
      </c>
      <c r="I16" s="79">
        <f t="shared" si="1"/>
        <v>891827510</v>
      </c>
      <c r="J16" s="77">
        <v>177937024</v>
      </c>
      <c r="K16" s="78">
        <v>19323308</v>
      </c>
      <c r="L16" s="78">
        <f t="shared" si="2"/>
        <v>197260332</v>
      </c>
      <c r="M16" s="95">
        <f t="shared" si="3"/>
        <v>0.2211866417980311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177937024</v>
      </c>
      <c r="AA16" s="78">
        <v>19323308</v>
      </c>
      <c r="AB16" s="78">
        <f t="shared" si="10"/>
        <v>197260332</v>
      </c>
      <c r="AC16" s="95">
        <f t="shared" si="11"/>
        <v>0.2211866417980311</v>
      </c>
      <c r="AD16" s="77">
        <v>177492480</v>
      </c>
      <c r="AE16" s="78">
        <v>13309141</v>
      </c>
      <c r="AF16" s="78">
        <f t="shared" si="12"/>
        <v>190801621</v>
      </c>
      <c r="AG16" s="78">
        <v>686908553</v>
      </c>
      <c r="AH16" s="78">
        <v>806230720</v>
      </c>
      <c r="AI16" s="79">
        <v>190801621</v>
      </c>
      <c r="AJ16" s="114">
        <f t="shared" si="13"/>
        <v>0.27776859112715108</v>
      </c>
      <c r="AK16" s="115">
        <f t="shared" si="14"/>
        <v>3.3850398996348119E-2</v>
      </c>
    </row>
    <row r="17" spans="1:37" ht="13" x14ac:dyDescent="0.3">
      <c r="A17" s="55" t="s">
        <v>101</v>
      </c>
      <c r="B17" s="56" t="s">
        <v>372</v>
      </c>
      <c r="C17" s="57" t="s">
        <v>373</v>
      </c>
      <c r="D17" s="77">
        <v>1006714481</v>
      </c>
      <c r="E17" s="78">
        <v>184337128</v>
      </c>
      <c r="F17" s="79">
        <f t="shared" si="0"/>
        <v>1191051609</v>
      </c>
      <c r="G17" s="77">
        <v>1006714481</v>
      </c>
      <c r="H17" s="78">
        <v>184337128</v>
      </c>
      <c r="I17" s="79">
        <f t="shared" si="1"/>
        <v>1191051609</v>
      </c>
      <c r="J17" s="77">
        <v>335964189</v>
      </c>
      <c r="K17" s="78">
        <v>43608836</v>
      </c>
      <c r="L17" s="78">
        <f t="shared" si="2"/>
        <v>379573025</v>
      </c>
      <c r="M17" s="95">
        <f t="shared" si="3"/>
        <v>0.31868730299494519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335964189</v>
      </c>
      <c r="AA17" s="78">
        <v>43608836</v>
      </c>
      <c r="AB17" s="78">
        <f t="shared" si="10"/>
        <v>379573025</v>
      </c>
      <c r="AC17" s="95">
        <f t="shared" si="11"/>
        <v>0.31868730299494519</v>
      </c>
      <c r="AD17" s="77">
        <v>327064759</v>
      </c>
      <c r="AE17" s="78">
        <v>53020526</v>
      </c>
      <c r="AF17" s="78">
        <f t="shared" si="12"/>
        <v>380085285</v>
      </c>
      <c r="AG17" s="78">
        <v>1228255954</v>
      </c>
      <c r="AH17" s="78">
        <v>1173638874</v>
      </c>
      <c r="AI17" s="79">
        <v>380085285</v>
      </c>
      <c r="AJ17" s="114">
        <f t="shared" si="13"/>
        <v>0.30945120498882595</v>
      </c>
      <c r="AK17" s="115">
        <f t="shared" si="14"/>
        <v>-1.3477501503379452E-3</v>
      </c>
    </row>
    <row r="18" spans="1:37" ht="13" x14ac:dyDescent="0.3">
      <c r="A18" s="55" t="s">
        <v>101</v>
      </c>
      <c r="B18" s="56" t="s">
        <v>374</v>
      </c>
      <c r="C18" s="57" t="s">
        <v>375</v>
      </c>
      <c r="D18" s="77">
        <v>1554993324</v>
      </c>
      <c r="E18" s="78">
        <v>272154816</v>
      </c>
      <c r="F18" s="79">
        <f t="shared" si="0"/>
        <v>1827148140</v>
      </c>
      <c r="G18" s="77">
        <v>1554993324</v>
      </c>
      <c r="H18" s="78">
        <v>272154816</v>
      </c>
      <c r="I18" s="79">
        <f t="shared" si="1"/>
        <v>1827148140</v>
      </c>
      <c r="J18" s="77">
        <v>427653908</v>
      </c>
      <c r="K18" s="78">
        <v>63586434</v>
      </c>
      <c r="L18" s="78">
        <f t="shared" si="2"/>
        <v>491240342</v>
      </c>
      <c r="M18" s="95">
        <f t="shared" si="3"/>
        <v>0.26885632929577347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427653908</v>
      </c>
      <c r="AA18" s="78">
        <v>63586434</v>
      </c>
      <c r="AB18" s="78">
        <f t="shared" si="10"/>
        <v>491240342</v>
      </c>
      <c r="AC18" s="95">
        <f t="shared" si="11"/>
        <v>0.26885632929577347</v>
      </c>
      <c r="AD18" s="77">
        <v>389694449</v>
      </c>
      <c r="AE18" s="78">
        <v>76459299</v>
      </c>
      <c r="AF18" s="78">
        <f t="shared" si="12"/>
        <v>466153748</v>
      </c>
      <c r="AG18" s="78">
        <v>1568264246</v>
      </c>
      <c r="AH18" s="78">
        <v>1710881377</v>
      </c>
      <c r="AI18" s="79">
        <v>466153748</v>
      </c>
      <c r="AJ18" s="114">
        <f t="shared" si="13"/>
        <v>0.29724183866906828</v>
      </c>
      <c r="AK18" s="115">
        <f t="shared" si="14"/>
        <v>5.3816137074157E-2</v>
      </c>
    </row>
    <row r="19" spans="1:37" ht="13" x14ac:dyDescent="0.3">
      <c r="A19" s="55" t="s">
        <v>101</v>
      </c>
      <c r="B19" s="56" t="s">
        <v>376</v>
      </c>
      <c r="C19" s="57" t="s">
        <v>377</v>
      </c>
      <c r="D19" s="77">
        <v>655348523</v>
      </c>
      <c r="E19" s="78">
        <v>223619000</v>
      </c>
      <c r="F19" s="79">
        <f t="shared" si="0"/>
        <v>878967523</v>
      </c>
      <c r="G19" s="77">
        <v>655348523</v>
      </c>
      <c r="H19" s="78">
        <v>223619000</v>
      </c>
      <c r="I19" s="79">
        <f t="shared" si="1"/>
        <v>878967523</v>
      </c>
      <c r="J19" s="77">
        <v>236793066</v>
      </c>
      <c r="K19" s="78">
        <v>66257218</v>
      </c>
      <c r="L19" s="78">
        <f t="shared" si="2"/>
        <v>303050284</v>
      </c>
      <c r="M19" s="95">
        <f t="shared" si="3"/>
        <v>0.34477984233781522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236793066</v>
      </c>
      <c r="AA19" s="78">
        <v>66257218</v>
      </c>
      <c r="AB19" s="78">
        <f t="shared" si="10"/>
        <v>303050284</v>
      </c>
      <c r="AC19" s="95">
        <f t="shared" si="11"/>
        <v>0.34477984233781522</v>
      </c>
      <c r="AD19" s="77">
        <v>211397177</v>
      </c>
      <c r="AE19" s="78">
        <v>96427125</v>
      </c>
      <c r="AF19" s="78">
        <f t="shared" si="12"/>
        <v>307824302</v>
      </c>
      <c r="AG19" s="78">
        <v>825071147</v>
      </c>
      <c r="AH19" s="78">
        <v>865751619</v>
      </c>
      <c r="AI19" s="79">
        <v>307824302</v>
      </c>
      <c r="AJ19" s="114">
        <f t="shared" si="13"/>
        <v>0.37308819138720895</v>
      </c>
      <c r="AK19" s="115">
        <f t="shared" si="14"/>
        <v>-1.5508905466469658E-2</v>
      </c>
    </row>
    <row r="20" spans="1:37" ht="13" x14ac:dyDescent="0.3">
      <c r="A20" s="55" t="s">
        <v>116</v>
      </c>
      <c r="B20" s="56" t="s">
        <v>378</v>
      </c>
      <c r="C20" s="57" t="s">
        <v>379</v>
      </c>
      <c r="D20" s="77">
        <v>2539031847</v>
      </c>
      <c r="E20" s="78">
        <v>786704023</v>
      </c>
      <c r="F20" s="79">
        <f t="shared" si="0"/>
        <v>3325735870</v>
      </c>
      <c r="G20" s="77">
        <v>2539031847</v>
      </c>
      <c r="H20" s="78">
        <v>786704023</v>
      </c>
      <c r="I20" s="79">
        <f t="shared" si="1"/>
        <v>3325735870</v>
      </c>
      <c r="J20" s="77">
        <v>813002038</v>
      </c>
      <c r="K20" s="78">
        <v>211706969</v>
      </c>
      <c r="L20" s="78">
        <f t="shared" si="2"/>
        <v>1024709007</v>
      </c>
      <c r="M20" s="95">
        <f t="shared" si="3"/>
        <v>0.30811496975555069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813002038</v>
      </c>
      <c r="AA20" s="78">
        <v>211706969</v>
      </c>
      <c r="AB20" s="78">
        <f t="shared" si="10"/>
        <v>1024709007</v>
      </c>
      <c r="AC20" s="95">
        <f t="shared" si="11"/>
        <v>0.30811496975555069</v>
      </c>
      <c r="AD20" s="77">
        <v>716685132</v>
      </c>
      <c r="AE20" s="78">
        <v>96845297</v>
      </c>
      <c r="AF20" s="78">
        <f t="shared" si="12"/>
        <v>813530429</v>
      </c>
      <c r="AG20" s="78">
        <v>2868457282</v>
      </c>
      <c r="AH20" s="78">
        <v>3172919078</v>
      </c>
      <c r="AI20" s="79">
        <v>813530429</v>
      </c>
      <c r="AJ20" s="114">
        <f t="shared" si="13"/>
        <v>0.28361253071643266</v>
      </c>
      <c r="AK20" s="115">
        <f t="shared" si="14"/>
        <v>0.25958288771027638</v>
      </c>
    </row>
    <row r="21" spans="1:37" ht="14" x14ac:dyDescent="0.3">
      <c r="A21" s="58" t="s">
        <v>0</v>
      </c>
      <c r="B21" s="59" t="s">
        <v>380</v>
      </c>
      <c r="C21" s="60" t="s">
        <v>0</v>
      </c>
      <c r="D21" s="80">
        <f>SUM(D16:D20)</f>
        <v>6515234185</v>
      </c>
      <c r="E21" s="81">
        <f>SUM(E16:E20)</f>
        <v>1599496467</v>
      </c>
      <c r="F21" s="82">
        <f t="shared" si="0"/>
        <v>8114730652</v>
      </c>
      <c r="G21" s="80">
        <f>SUM(G16:G20)</f>
        <v>6515234185</v>
      </c>
      <c r="H21" s="81">
        <f>SUM(H16:H20)</f>
        <v>1599496467</v>
      </c>
      <c r="I21" s="82">
        <f t="shared" si="1"/>
        <v>8114730652</v>
      </c>
      <c r="J21" s="80">
        <f>SUM(J16:J20)</f>
        <v>1991350225</v>
      </c>
      <c r="K21" s="81">
        <f>SUM(K16:K20)</f>
        <v>404482765</v>
      </c>
      <c r="L21" s="81">
        <f t="shared" si="2"/>
        <v>2395832990</v>
      </c>
      <c r="M21" s="96">
        <f t="shared" si="3"/>
        <v>0.2952449185000996</v>
      </c>
      <c r="N21" s="80">
        <f>SUM(N16:N20)</f>
        <v>0</v>
      </c>
      <c r="O21" s="81">
        <f>SUM(O16:O20)</f>
        <v>0</v>
      </c>
      <c r="P21" s="81">
        <f t="shared" si="4"/>
        <v>0</v>
      </c>
      <c r="Q21" s="96">
        <f t="shared" si="5"/>
        <v>0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v>1991350225</v>
      </c>
      <c r="AA21" s="81">
        <v>404482765</v>
      </c>
      <c r="AB21" s="81">
        <f t="shared" si="10"/>
        <v>2395832990</v>
      </c>
      <c r="AC21" s="96">
        <f t="shared" si="11"/>
        <v>0.2952449185000996</v>
      </c>
      <c r="AD21" s="80">
        <f>SUM(AD16:AD20)</f>
        <v>1822333997</v>
      </c>
      <c r="AE21" s="81">
        <f>SUM(AE16:AE20)</f>
        <v>336061388</v>
      </c>
      <c r="AF21" s="81">
        <f t="shared" si="12"/>
        <v>2158395385</v>
      </c>
      <c r="AG21" s="81">
        <f>SUM(AG16:AG20)</f>
        <v>7176957182</v>
      </c>
      <c r="AH21" s="81">
        <f>SUM(AH16:AH20)</f>
        <v>7729421668</v>
      </c>
      <c r="AI21" s="82">
        <f>SUM(AI16:AI20)</f>
        <v>2158395385</v>
      </c>
      <c r="AJ21" s="116">
        <f t="shared" si="13"/>
        <v>0.30073962129986131</v>
      </c>
      <c r="AK21" s="117">
        <f t="shared" si="14"/>
        <v>0.11000653849155628</v>
      </c>
    </row>
    <row r="22" spans="1:37" ht="13" x14ac:dyDescent="0.3">
      <c r="A22" s="55" t="s">
        <v>101</v>
      </c>
      <c r="B22" s="56" t="s">
        <v>381</v>
      </c>
      <c r="C22" s="57" t="s">
        <v>382</v>
      </c>
      <c r="D22" s="77">
        <v>417211912</v>
      </c>
      <c r="E22" s="78">
        <v>86964800</v>
      </c>
      <c r="F22" s="79">
        <f t="shared" si="0"/>
        <v>504176712</v>
      </c>
      <c r="G22" s="77">
        <v>417211912</v>
      </c>
      <c r="H22" s="78">
        <v>86964800</v>
      </c>
      <c r="I22" s="79">
        <f t="shared" si="1"/>
        <v>504176712</v>
      </c>
      <c r="J22" s="77">
        <v>184279138</v>
      </c>
      <c r="K22" s="78">
        <v>20590214</v>
      </c>
      <c r="L22" s="78">
        <f t="shared" si="2"/>
        <v>204869352</v>
      </c>
      <c r="M22" s="95">
        <f t="shared" si="3"/>
        <v>0.40634433745920417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184279138</v>
      </c>
      <c r="AA22" s="78">
        <v>20590214</v>
      </c>
      <c r="AB22" s="78">
        <f t="shared" si="10"/>
        <v>204869352</v>
      </c>
      <c r="AC22" s="95">
        <f t="shared" si="11"/>
        <v>0.40634433745920417</v>
      </c>
      <c r="AD22" s="77">
        <v>120435080</v>
      </c>
      <c r="AE22" s="78">
        <v>5353847</v>
      </c>
      <c r="AF22" s="78">
        <f t="shared" si="12"/>
        <v>125788927</v>
      </c>
      <c r="AG22" s="78">
        <v>441014770</v>
      </c>
      <c r="AH22" s="78">
        <v>552584699</v>
      </c>
      <c r="AI22" s="79">
        <v>125788927</v>
      </c>
      <c r="AJ22" s="114">
        <f t="shared" si="13"/>
        <v>0.28522610932055631</v>
      </c>
      <c r="AK22" s="115">
        <f t="shared" si="14"/>
        <v>0.62867556696783011</v>
      </c>
    </row>
    <row r="23" spans="1:37" ht="13" x14ac:dyDescent="0.3">
      <c r="A23" s="55" t="s">
        <v>101</v>
      </c>
      <c r="B23" s="56" t="s">
        <v>383</v>
      </c>
      <c r="C23" s="57" t="s">
        <v>384</v>
      </c>
      <c r="D23" s="77">
        <v>297619555</v>
      </c>
      <c r="E23" s="78">
        <v>64396800</v>
      </c>
      <c r="F23" s="79">
        <f t="shared" si="0"/>
        <v>362016355</v>
      </c>
      <c r="G23" s="77">
        <v>297619555</v>
      </c>
      <c r="H23" s="78">
        <v>64396800</v>
      </c>
      <c r="I23" s="79">
        <f t="shared" si="1"/>
        <v>362016355</v>
      </c>
      <c r="J23" s="77">
        <v>113501659</v>
      </c>
      <c r="K23" s="78">
        <v>6734191</v>
      </c>
      <c r="L23" s="78">
        <f t="shared" si="2"/>
        <v>120235850</v>
      </c>
      <c r="M23" s="95">
        <f t="shared" si="3"/>
        <v>0.33212822663771641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113501659</v>
      </c>
      <c r="AA23" s="78">
        <v>6734191</v>
      </c>
      <c r="AB23" s="78">
        <f t="shared" si="10"/>
        <v>120235850</v>
      </c>
      <c r="AC23" s="95">
        <f t="shared" si="11"/>
        <v>0.33212822663771641</v>
      </c>
      <c r="AD23" s="77">
        <v>189857286</v>
      </c>
      <c r="AE23" s="78">
        <v>3801375</v>
      </c>
      <c r="AF23" s="78">
        <f t="shared" si="12"/>
        <v>193658661</v>
      </c>
      <c r="AG23" s="78">
        <v>378132064</v>
      </c>
      <c r="AH23" s="78">
        <v>378035468</v>
      </c>
      <c r="AI23" s="79">
        <v>193658661</v>
      </c>
      <c r="AJ23" s="114">
        <f t="shared" si="13"/>
        <v>0.51214556880317874</v>
      </c>
      <c r="AK23" s="115">
        <f t="shared" si="14"/>
        <v>-0.37913517846743761</v>
      </c>
    </row>
    <row r="24" spans="1:37" ht="13" x14ac:dyDescent="0.3">
      <c r="A24" s="55" t="s">
        <v>101</v>
      </c>
      <c r="B24" s="56" t="s">
        <v>73</v>
      </c>
      <c r="C24" s="57" t="s">
        <v>74</v>
      </c>
      <c r="D24" s="77">
        <v>5850979267</v>
      </c>
      <c r="E24" s="78">
        <v>716060669</v>
      </c>
      <c r="F24" s="79">
        <f t="shared" si="0"/>
        <v>6567039936</v>
      </c>
      <c r="G24" s="77">
        <v>5850979267</v>
      </c>
      <c r="H24" s="78">
        <v>716060669</v>
      </c>
      <c r="I24" s="79">
        <f t="shared" si="1"/>
        <v>6567039936</v>
      </c>
      <c r="J24" s="77">
        <v>1620326182</v>
      </c>
      <c r="K24" s="78">
        <v>99403706</v>
      </c>
      <c r="L24" s="78">
        <f t="shared" si="2"/>
        <v>1719729888</v>
      </c>
      <c r="M24" s="95">
        <f t="shared" si="3"/>
        <v>0.26187291454900025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1620326182</v>
      </c>
      <c r="AA24" s="78">
        <v>99403706</v>
      </c>
      <c r="AB24" s="78">
        <f t="shared" si="10"/>
        <v>1719729888</v>
      </c>
      <c r="AC24" s="95">
        <f t="shared" si="11"/>
        <v>0.26187291454900025</v>
      </c>
      <c r="AD24" s="77">
        <v>1454916656</v>
      </c>
      <c r="AE24" s="78">
        <v>131565710</v>
      </c>
      <c r="AF24" s="78">
        <f t="shared" si="12"/>
        <v>1586482366</v>
      </c>
      <c r="AG24" s="78">
        <v>6122652814</v>
      </c>
      <c r="AH24" s="78">
        <v>6156195094</v>
      </c>
      <c r="AI24" s="79">
        <v>1586482366</v>
      </c>
      <c r="AJ24" s="114">
        <f t="shared" si="13"/>
        <v>0.2591168263489258</v>
      </c>
      <c r="AK24" s="115">
        <f t="shared" si="14"/>
        <v>8.3989286521953144E-2</v>
      </c>
    </row>
    <row r="25" spans="1:37" ht="13" x14ac:dyDescent="0.3">
      <c r="A25" s="55" t="s">
        <v>101</v>
      </c>
      <c r="B25" s="56" t="s">
        <v>385</v>
      </c>
      <c r="C25" s="57" t="s">
        <v>386</v>
      </c>
      <c r="D25" s="77">
        <v>828643654</v>
      </c>
      <c r="E25" s="78">
        <v>246865699</v>
      </c>
      <c r="F25" s="79">
        <f t="shared" si="0"/>
        <v>1075509353</v>
      </c>
      <c r="G25" s="77">
        <v>828643654</v>
      </c>
      <c r="H25" s="78">
        <v>246865699</v>
      </c>
      <c r="I25" s="79">
        <f t="shared" si="1"/>
        <v>1075509353</v>
      </c>
      <c r="J25" s="77">
        <v>177714073</v>
      </c>
      <c r="K25" s="78">
        <v>49793894</v>
      </c>
      <c r="L25" s="78">
        <f t="shared" si="2"/>
        <v>227507967</v>
      </c>
      <c r="M25" s="95">
        <f t="shared" si="3"/>
        <v>0.21153508927225481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177714073</v>
      </c>
      <c r="AA25" s="78">
        <v>49793894</v>
      </c>
      <c r="AB25" s="78">
        <f t="shared" si="10"/>
        <v>227507967</v>
      </c>
      <c r="AC25" s="95">
        <f t="shared" si="11"/>
        <v>0.21153508927225481</v>
      </c>
      <c r="AD25" s="77">
        <v>185257315</v>
      </c>
      <c r="AE25" s="78">
        <v>19306016</v>
      </c>
      <c r="AF25" s="78">
        <f t="shared" si="12"/>
        <v>204563331</v>
      </c>
      <c r="AG25" s="78">
        <v>1008588192</v>
      </c>
      <c r="AH25" s="78">
        <v>1051786520</v>
      </c>
      <c r="AI25" s="79">
        <v>204563331</v>
      </c>
      <c r="AJ25" s="114">
        <f t="shared" si="13"/>
        <v>0.2028214613482209</v>
      </c>
      <c r="AK25" s="115">
        <f t="shared" si="14"/>
        <v>0.11216397331738803</v>
      </c>
    </row>
    <row r="26" spans="1:37" ht="13" x14ac:dyDescent="0.3">
      <c r="A26" s="55" t="s">
        <v>116</v>
      </c>
      <c r="B26" s="56" t="s">
        <v>387</v>
      </c>
      <c r="C26" s="57" t="s">
        <v>388</v>
      </c>
      <c r="D26" s="77">
        <v>1040348000</v>
      </c>
      <c r="E26" s="78">
        <v>393366000</v>
      </c>
      <c r="F26" s="79">
        <f t="shared" si="0"/>
        <v>1433714000</v>
      </c>
      <c r="G26" s="77">
        <v>1040348000</v>
      </c>
      <c r="H26" s="78">
        <v>393366000</v>
      </c>
      <c r="I26" s="79">
        <f t="shared" si="1"/>
        <v>1433714000</v>
      </c>
      <c r="J26" s="77">
        <v>401564019</v>
      </c>
      <c r="K26" s="78">
        <v>117403078</v>
      </c>
      <c r="L26" s="78">
        <f t="shared" si="2"/>
        <v>518967097</v>
      </c>
      <c r="M26" s="95">
        <f t="shared" si="3"/>
        <v>0.36197393413191192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401564019</v>
      </c>
      <c r="AA26" s="78">
        <v>117403078</v>
      </c>
      <c r="AB26" s="78">
        <f t="shared" si="10"/>
        <v>518967097</v>
      </c>
      <c r="AC26" s="95">
        <f t="shared" si="11"/>
        <v>0.36197393413191192</v>
      </c>
      <c r="AD26" s="77">
        <v>390992599</v>
      </c>
      <c r="AE26" s="78">
        <v>74708929</v>
      </c>
      <c r="AF26" s="78">
        <f t="shared" si="12"/>
        <v>465701528</v>
      </c>
      <c r="AG26" s="78">
        <v>1396762000</v>
      </c>
      <c r="AH26" s="78">
        <v>1454957000</v>
      </c>
      <c r="AI26" s="79">
        <v>465701528</v>
      </c>
      <c r="AJ26" s="114">
        <f t="shared" si="13"/>
        <v>0.33341509004397313</v>
      </c>
      <c r="AK26" s="115">
        <f t="shared" si="14"/>
        <v>0.11437705439523493</v>
      </c>
    </row>
    <row r="27" spans="1:37" ht="14" x14ac:dyDescent="0.3">
      <c r="A27" s="58" t="s">
        <v>0</v>
      </c>
      <c r="B27" s="59" t="s">
        <v>389</v>
      </c>
      <c r="C27" s="60" t="s">
        <v>0</v>
      </c>
      <c r="D27" s="80">
        <f>SUM(D22:D26)</f>
        <v>8434802388</v>
      </c>
      <c r="E27" s="81">
        <f>SUM(E22:E26)</f>
        <v>1507653968</v>
      </c>
      <c r="F27" s="82">
        <f t="shared" si="0"/>
        <v>9942456356</v>
      </c>
      <c r="G27" s="80">
        <f>SUM(G22:G26)</f>
        <v>8434802388</v>
      </c>
      <c r="H27" s="81">
        <f>SUM(H22:H26)</f>
        <v>1507653968</v>
      </c>
      <c r="I27" s="82">
        <f t="shared" si="1"/>
        <v>9942456356</v>
      </c>
      <c r="J27" s="80">
        <f>SUM(J22:J26)</f>
        <v>2497385071</v>
      </c>
      <c r="K27" s="81">
        <f>SUM(K22:K26)</f>
        <v>293925083</v>
      </c>
      <c r="L27" s="81">
        <f t="shared" si="2"/>
        <v>2791310154</v>
      </c>
      <c r="M27" s="96">
        <f t="shared" si="3"/>
        <v>0.28074653325639404</v>
      </c>
      <c r="N27" s="80">
        <f>SUM(N22:N26)</f>
        <v>0</v>
      </c>
      <c r="O27" s="81">
        <f>SUM(O22:O26)</f>
        <v>0</v>
      </c>
      <c r="P27" s="81">
        <f t="shared" si="4"/>
        <v>0</v>
      </c>
      <c r="Q27" s="96">
        <f t="shared" si="5"/>
        <v>0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v>2497385071</v>
      </c>
      <c r="AA27" s="81">
        <v>293925083</v>
      </c>
      <c r="AB27" s="81">
        <f t="shared" si="10"/>
        <v>2791310154</v>
      </c>
      <c r="AC27" s="96">
        <f t="shared" si="11"/>
        <v>0.28074653325639404</v>
      </c>
      <c r="AD27" s="80">
        <f>SUM(AD22:AD26)</f>
        <v>2341458936</v>
      </c>
      <c r="AE27" s="81">
        <f>SUM(AE22:AE26)</f>
        <v>234735877</v>
      </c>
      <c r="AF27" s="81">
        <f t="shared" si="12"/>
        <v>2576194813</v>
      </c>
      <c r="AG27" s="81">
        <f>SUM(AG22:AG26)</f>
        <v>9347149840</v>
      </c>
      <c r="AH27" s="81">
        <f>SUM(AH22:AH26)</f>
        <v>9593558781</v>
      </c>
      <c r="AI27" s="82">
        <f>SUM(AI22:AI26)</f>
        <v>2576194813</v>
      </c>
      <c r="AJ27" s="116">
        <f t="shared" si="13"/>
        <v>0.27561287206239971</v>
      </c>
      <c r="AK27" s="117">
        <f t="shared" si="14"/>
        <v>8.3501193277187191E-2</v>
      </c>
    </row>
    <row r="28" spans="1:37" ht="13" x14ac:dyDescent="0.3">
      <c r="A28" s="55" t="s">
        <v>101</v>
      </c>
      <c r="B28" s="56" t="s">
        <v>390</v>
      </c>
      <c r="C28" s="57" t="s">
        <v>391</v>
      </c>
      <c r="D28" s="77">
        <v>618056571</v>
      </c>
      <c r="E28" s="78">
        <v>109479950</v>
      </c>
      <c r="F28" s="79">
        <f t="shared" si="0"/>
        <v>727536521</v>
      </c>
      <c r="G28" s="77">
        <v>618056571</v>
      </c>
      <c r="H28" s="78">
        <v>109479950</v>
      </c>
      <c r="I28" s="79">
        <f t="shared" si="1"/>
        <v>727536521</v>
      </c>
      <c r="J28" s="77">
        <v>142719372</v>
      </c>
      <c r="K28" s="78">
        <v>16634767</v>
      </c>
      <c r="L28" s="78">
        <f t="shared" si="2"/>
        <v>159354139</v>
      </c>
      <c r="M28" s="95">
        <f t="shared" si="3"/>
        <v>0.21903249445260495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142719372</v>
      </c>
      <c r="AA28" s="78">
        <v>16634767</v>
      </c>
      <c r="AB28" s="78">
        <f t="shared" si="10"/>
        <v>159354139</v>
      </c>
      <c r="AC28" s="95">
        <f t="shared" si="11"/>
        <v>0.21903249445260495</v>
      </c>
      <c r="AD28" s="77">
        <v>104119001</v>
      </c>
      <c r="AE28" s="78">
        <v>490961</v>
      </c>
      <c r="AF28" s="78">
        <f t="shared" si="12"/>
        <v>104609962</v>
      </c>
      <c r="AG28" s="78">
        <v>658517910</v>
      </c>
      <c r="AH28" s="78">
        <v>658517910</v>
      </c>
      <c r="AI28" s="79">
        <v>104609962</v>
      </c>
      <c r="AJ28" s="114">
        <f t="shared" si="13"/>
        <v>0.15885666951715863</v>
      </c>
      <c r="AK28" s="115">
        <f t="shared" si="14"/>
        <v>0.52331705272964357</v>
      </c>
    </row>
    <row r="29" spans="1:37" ht="13" x14ac:dyDescent="0.3">
      <c r="A29" s="55" t="s">
        <v>101</v>
      </c>
      <c r="B29" s="56" t="s">
        <v>392</v>
      </c>
      <c r="C29" s="57" t="s">
        <v>393</v>
      </c>
      <c r="D29" s="77">
        <v>904209566</v>
      </c>
      <c r="E29" s="78">
        <v>157914047</v>
      </c>
      <c r="F29" s="79">
        <f t="shared" si="0"/>
        <v>1062123613</v>
      </c>
      <c r="G29" s="77">
        <v>904209566</v>
      </c>
      <c r="H29" s="78">
        <v>157914047</v>
      </c>
      <c r="I29" s="79">
        <f t="shared" si="1"/>
        <v>1062123613</v>
      </c>
      <c r="J29" s="77">
        <v>279084519</v>
      </c>
      <c r="K29" s="78">
        <v>38430289</v>
      </c>
      <c r="L29" s="78">
        <f t="shared" si="2"/>
        <v>317514808</v>
      </c>
      <c r="M29" s="95">
        <f t="shared" si="3"/>
        <v>0.29894336602042948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279084519</v>
      </c>
      <c r="AA29" s="78">
        <v>38430289</v>
      </c>
      <c r="AB29" s="78">
        <f t="shared" si="10"/>
        <v>317514808</v>
      </c>
      <c r="AC29" s="95">
        <f t="shared" si="11"/>
        <v>0.29894336602042948</v>
      </c>
      <c r="AD29" s="77">
        <v>236646388</v>
      </c>
      <c r="AE29" s="78">
        <v>32907723</v>
      </c>
      <c r="AF29" s="78">
        <f t="shared" si="12"/>
        <v>269554111</v>
      </c>
      <c r="AG29" s="78">
        <v>1062541155</v>
      </c>
      <c r="AH29" s="78">
        <v>1100495159</v>
      </c>
      <c r="AI29" s="79">
        <v>269554111</v>
      </c>
      <c r="AJ29" s="114">
        <f t="shared" si="13"/>
        <v>0.25368816043647741</v>
      </c>
      <c r="AK29" s="115">
        <f t="shared" si="14"/>
        <v>0.17792604543137536</v>
      </c>
    </row>
    <row r="30" spans="1:37" ht="13" x14ac:dyDescent="0.3">
      <c r="A30" s="55" t="s">
        <v>101</v>
      </c>
      <c r="B30" s="56" t="s">
        <v>394</v>
      </c>
      <c r="C30" s="57" t="s">
        <v>395</v>
      </c>
      <c r="D30" s="77">
        <v>656606032</v>
      </c>
      <c r="E30" s="78">
        <v>152010992</v>
      </c>
      <c r="F30" s="79">
        <f t="shared" si="0"/>
        <v>808617024</v>
      </c>
      <c r="G30" s="77">
        <v>656606032</v>
      </c>
      <c r="H30" s="78">
        <v>152010992</v>
      </c>
      <c r="I30" s="79">
        <f t="shared" si="1"/>
        <v>808617024</v>
      </c>
      <c r="J30" s="77">
        <v>187355133</v>
      </c>
      <c r="K30" s="78">
        <v>49629218</v>
      </c>
      <c r="L30" s="78">
        <f t="shared" si="2"/>
        <v>236984351</v>
      </c>
      <c r="M30" s="95">
        <f t="shared" si="3"/>
        <v>0.29307366029434473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187355133</v>
      </c>
      <c r="AA30" s="78">
        <v>49629218</v>
      </c>
      <c r="AB30" s="78">
        <f t="shared" si="10"/>
        <v>236984351</v>
      </c>
      <c r="AC30" s="95">
        <f t="shared" si="11"/>
        <v>0.29307366029434473</v>
      </c>
      <c r="AD30" s="77">
        <v>166995140</v>
      </c>
      <c r="AE30" s="78">
        <v>15511604</v>
      </c>
      <c r="AF30" s="78">
        <f t="shared" si="12"/>
        <v>182506744</v>
      </c>
      <c r="AG30" s="78">
        <v>691750950</v>
      </c>
      <c r="AH30" s="78">
        <v>766922735</v>
      </c>
      <c r="AI30" s="79">
        <v>182506744</v>
      </c>
      <c r="AJ30" s="114">
        <f t="shared" si="13"/>
        <v>0.26383302256397334</v>
      </c>
      <c r="AK30" s="115">
        <f t="shared" si="14"/>
        <v>0.29849640515202003</v>
      </c>
    </row>
    <row r="31" spans="1:37" ht="13" x14ac:dyDescent="0.3">
      <c r="A31" s="55" t="s">
        <v>101</v>
      </c>
      <c r="B31" s="56" t="s">
        <v>396</v>
      </c>
      <c r="C31" s="57" t="s">
        <v>397</v>
      </c>
      <c r="D31" s="77">
        <v>1720308375</v>
      </c>
      <c r="E31" s="78">
        <v>440755800</v>
      </c>
      <c r="F31" s="79">
        <f t="shared" si="0"/>
        <v>2161064175</v>
      </c>
      <c r="G31" s="77">
        <v>1720308375</v>
      </c>
      <c r="H31" s="78">
        <v>440755800</v>
      </c>
      <c r="I31" s="79">
        <f t="shared" si="1"/>
        <v>2161064175</v>
      </c>
      <c r="J31" s="77">
        <v>405834233</v>
      </c>
      <c r="K31" s="78">
        <v>128826567</v>
      </c>
      <c r="L31" s="78">
        <f t="shared" si="2"/>
        <v>534660800</v>
      </c>
      <c r="M31" s="95">
        <f t="shared" si="3"/>
        <v>0.24740625761379809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405834233</v>
      </c>
      <c r="AA31" s="78">
        <v>128826567</v>
      </c>
      <c r="AB31" s="78">
        <f t="shared" si="10"/>
        <v>534660800</v>
      </c>
      <c r="AC31" s="95">
        <f t="shared" si="11"/>
        <v>0.24740625761379809</v>
      </c>
      <c r="AD31" s="77">
        <v>443087640</v>
      </c>
      <c r="AE31" s="78">
        <v>99633248</v>
      </c>
      <c r="AF31" s="78">
        <f t="shared" si="12"/>
        <v>542720888</v>
      </c>
      <c r="AG31" s="78">
        <v>1915617490</v>
      </c>
      <c r="AH31" s="78">
        <v>1979122087</v>
      </c>
      <c r="AI31" s="79">
        <v>542720888</v>
      </c>
      <c r="AJ31" s="114">
        <f t="shared" si="13"/>
        <v>0.28331380916761206</v>
      </c>
      <c r="AK31" s="115">
        <f t="shared" si="14"/>
        <v>-1.4851258129574663E-2</v>
      </c>
    </row>
    <row r="32" spans="1:37" ht="13" x14ac:dyDescent="0.3">
      <c r="A32" s="55" t="s">
        <v>101</v>
      </c>
      <c r="B32" s="56" t="s">
        <v>398</v>
      </c>
      <c r="C32" s="57" t="s">
        <v>399</v>
      </c>
      <c r="D32" s="77">
        <v>1000923684</v>
      </c>
      <c r="E32" s="78">
        <v>202997292</v>
      </c>
      <c r="F32" s="79">
        <f t="shared" si="0"/>
        <v>1203920976</v>
      </c>
      <c r="G32" s="77">
        <v>1000923684</v>
      </c>
      <c r="H32" s="78">
        <v>202997292</v>
      </c>
      <c r="I32" s="79">
        <f t="shared" si="1"/>
        <v>1203920976</v>
      </c>
      <c r="J32" s="77">
        <v>258054583</v>
      </c>
      <c r="K32" s="78">
        <v>19408888</v>
      </c>
      <c r="L32" s="78">
        <f t="shared" si="2"/>
        <v>277463471</v>
      </c>
      <c r="M32" s="95">
        <f t="shared" si="3"/>
        <v>0.23046651444006405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258054583</v>
      </c>
      <c r="AA32" s="78">
        <v>19408888</v>
      </c>
      <c r="AB32" s="78">
        <f t="shared" si="10"/>
        <v>277463471</v>
      </c>
      <c r="AC32" s="95">
        <f t="shared" si="11"/>
        <v>0.23046651444006405</v>
      </c>
      <c r="AD32" s="77">
        <v>233615655</v>
      </c>
      <c r="AE32" s="78">
        <v>16281346</v>
      </c>
      <c r="AF32" s="78">
        <f t="shared" si="12"/>
        <v>249897001</v>
      </c>
      <c r="AG32" s="78">
        <v>1130811221</v>
      </c>
      <c r="AH32" s="78">
        <v>1164545275</v>
      </c>
      <c r="AI32" s="79">
        <v>249897001</v>
      </c>
      <c r="AJ32" s="114">
        <f t="shared" si="13"/>
        <v>0.22098914156423993</v>
      </c>
      <c r="AK32" s="115">
        <f t="shared" si="14"/>
        <v>0.11031132782581898</v>
      </c>
    </row>
    <row r="33" spans="1:37" ht="13" x14ac:dyDescent="0.3">
      <c r="A33" s="55" t="s">
        <v>116</v>
      </c>
      <c r="B33" s="56" t="s">
        <v>400</v>
      </c>
      <c r="C33" s="57" t="s">
        <v>401</v>
      </c>
      <c r="D33" s="77">
        <v>171661676</v>
      </c>
      <c r="E33" s="78">
        <v>100000</v>
      </c>
      <c r="F33" s="79">
        <f t="shared" si="0"/>
        <v>171761676</v>
      </c>
      <c r="G33" s="77">
        <v>171661676</v>
      </c>
      <c r="H33" s="78">
        <v>100000</v>
      </c>
      <c r="I33" s="79">
        <f t="shared" si="1"/>
        <v>171761676</v>
      </c>
      <c r="J33" s="77">
        <v>66930866</v>
      </c>
      <c r="K33" s="78">
        <v>0</v>
      </c>
      <c r="L33" s="78">
        <f t="shared" si="2"/>
        <v>66930866</v>
      </c>
      <c r="M33" s="95">
        <f t="shared" si="3"/>
        <v>0.38967287440767634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66930866</v>
      </c>
      <c r="AA33" s="78">
        <v>0</v>
      </c>
      <c r="AB33" s="78">
        <f t="shared" si="10"/>
        <v>66930866</v>
      </c>
      <c r="AC33" s="95">
        <f t="shared" si="11"/>
        <v>0.38967287440767634</v>
      </c>
      <c r="AD33" s="77">
        <v>66675667</v>
      </c>
      <c r="AE33" s="78">
        <v>0</v>
      </c>
      <c r="AF33" s="78">
        <f t="shared" si="12"/>
        <v>66675667</v>
      </c>
      <c r="AG33" s="78">
        <v>165076538</v>
      </c>
      <c r="AH33" s="78">
        <v>165156538</v>
      </c>
      <c r="AI33" s="79">
        <v>66675667</v>
      </c>
      <c r="AJ33" s="114">
        <f t="shared" si="13"/>
        <v>0.4039075922466947</v>
      </c>
      <c r="AK33" s="115">
        <f t="shared" si="14"/>
        <v>3.8274682726457954E-3</v>
      </c>
    </row>
    <row r="34" spans="1:37" ht="14" x14ac:dyDescent="0.3">
      <c r="A34" s="58" t="s">
        <v>0</v>
      </c>
      <c r="B34" s="59" t="s">
        <v>402</v>
      </c>
      <c r="C34" s="60" t="s">
        <v>0</v>
      </c>
      <c r="D34" s="80">
        <f>SUM(D28:D33)</f>
        <v>5071765904</v>
      </c>
      <c r="E34" s="81">
        <f>SUM(E28:E33)</f>
        <v>1063258081</v>
      </c>
      <c r="F34" s="82">
        <f t="shared" si="0"/>
        <v>6135023985</v>
      </c>
      <c r="G34" s="80">
        <f>SUM(G28:G33)</f>
        <v>5071765904</v>
      </c>
      <c r="H34" s="81">
        <f>SUM(H28:H33)</f>
        <v>1063258081</v>
      </c>
      <c r="I34" s="82">
        <f t="shared" si="1"/>
        <v>6135023985</v>
      </c>
      <c r="J34" s="80">
        <f>SUM(J28:J33)</f>
        <v>1339978706</v>
      </c>
      <c r="K34" s="81">
        <f>SUM(K28:K33)</f>
        <v>252929729</v>
      </c>
      <c r="L34" s="81">
        <f t="shared" si="2"/>
        <v>1592908435</v>
      </c>
      <c r="M34" s="96">
        <f t="shared" si="3"/>
        <v>0.25964176161244462</v>
      </c>
      <c r="N34" s="80">
        <f>SUM(N28:N33)</f>
        <v>0</v>
      </c>
      <c r="O34" s="81">
        <f>SUM(O28:O33)</f>
        <v>0</v>
      </c>
      <c r="P34" s="81">
        <f t="shared" si="4"/>
        <v>0</v>
      </c>
      <c r="Q34" s="96">
        <f t="shared" si="5"/>
        <v>0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v>1339978706</v>
      </c>
      <c r="AA34" s="81">
        <v>252929729</v>
      </c>
      <c r="AB34" s="81">
        <f t="shared" si="10"/>
        <v>1592908435</v>
      </c>
      <c r="AC34" s="96">
        <f t="shared" si="11"/>
        <v>0.25964176161244462</v>
      </c>
      <c r="AD34" s="80">
        <f>SUM(AD28:AD33)</f>
        <v>1251139491</v>
      </c>
      <c r="AE34" s="81">
        <f>SUM(AE28:AE33)</f>
        <v>164824882</v>
      </c>
      <c r="AF34" s="81">
        <f t="shared" si="12"/>
        <v>1415964373</v>
      </c>
      <c r="AG34" s="81">
        <f>SUM(AG28:AG33)</f>
        <v>5624315264</v>
      </c>
      <c r="AH34" s="81">
        <f>SUM(AH28:AH33)</f>
        <v>5834759704</v>
      </c>
      <c r="AI34" s="82">
        <f>SUM(AI28:AI33)</f>
        <v>1415964373</v>
      </c>
      <c r="AJ34" s="116">
        <f t="shared" si="13"/>
        <v>0.25175764631532577</v>
      </c>
      <c r="AK34" s="117">
        <f t="shared" si="14"/>
        <v>0.12496363988672199</v>
      </c>
    </row>
    <row r="35" spans="1:37" ht="13" x14ac:dyDescent="0.3">
      <c r="A35" s="55" t="s">
        <v>101</v>
      </c>
      <c r="B35" s="56" t="s">
        <v>403</v>
      </c>
      <c r="C35" s="57" t="s">
        <v>404</v>
      </c>
      <c r="D35" s="77">
        <v>414463626</v>
      </c>
      <c r="E35" s="78">
        <v>149431968</v>
      </c>
      <c r="F35" s="79">
        <f t="shared" si="0"/>
        <v>563895594</v>
      </c>
      <c r="G35" s="77">
        <v>414463626</v>
      </c>
      <c r="H35" s="78">
        <v>149431968</v>
      </c>
      <c r="I35" s="79">
        <f t="shared" si="1"/>
        <v>563895594</v>
      </c>
      <c r="J35" s="77">
        <v>129157150</v>
      </c>
      <c r="K35" s="78">
        <v>21553423</v>
      </c>
      <c r="L35" s="78">
        <f t="shared" si="2"/>
        <v>150710573</v>
      </c>
      <c r="M35" s="95">
        <f t="shared" si="3"/>
        <v>0.26726680364876199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129157150</v>
      </c>
      <c r="AA35" s="78">
        <v>21553423</v>
      </c>
      <c r="AB35" s="78">
        <f t="shared" si="10"/>
        <v>150710573</v>
      </c>
      <c r="AC35" s="95">
        <f t="shared" si="11"/>
        <v>0.26726680364876199</v>
      </c>
      <c r="AD35" s="77">
        <v>112352130</v>
      </c>
      <c r="AE35" s="78">
        <v>10655314</v>
      </c>
      <c r="AF35" s="78">
        <f t="shared" si="12"/>
        <v>123007444</v>
      </c>
      <c r="AG35" s="78">
        <v>486830653</v>
      </c>
      <c r="AH35" s="78">
        <v>520929647</v>
      </c>
      <c r="AI35" s="79">
        <v>123007444</v>
      </c>
      <c r="AJ35" s="114">
        <f t="shared" si="13"/>
        <v>0.25266988272408558</v>
      </c>
      <c r="AK35" s="115">
        <f t="shared" si="14"/>
        <v>0.22521506096818</v>
      </c>
    </row>
    <row r="36" spans="1:37" ht="13" x14ac:dyDescent="0.3">
      <c r="A36" s="55" t="s">
        <v>101</v>
      </c>
      <c r="B36" s="56" t="s">
        <v>405</v>
      </c>
      <c r="C36" s="57" t="s">
        <v>406</v>
      </c>
      <c r="D36" s="77">
        <v>770482947</v>
      </c>
      <c r="E36" s="78">
        <v>98829145</v>
      </c>
      <c r="F36" s="79">
        <f t="shared" si="0"/>
        <v>869312092</v>
      </c>
      <c r="G36" s="77">
        <v>770482947</v>
      </c>
      <c r="H36" s="78">
        <v>98829145</v>
      </c>
      <c r="I36" s="79">
        <f t="shared" si="1"/>
        <v>869312092</v>
      </c>
      <c r="J36" s="77">
        <v>237573915</v>
      </c>
      <c r="K36" s="78">
        <v>27783758</v>
      </c>
      <c r="L36" s="78">
        <f t="shared" si="2"/>
        <v>265357673</v>
      </c>
      <c r="M36" s="95">
        <f t="shared" si="3"/>
        <v>0.30525018050709457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237573915</v>
      </c>
      <c r="AA36" s="78">
        <v>27783758</v>
      </c>
      <c r="AB36" s="78">
        <f t="shared" si="10"/>
        <v>265357673</v>
      </c>
      <c r="AC36" s="95">
        <f t="shared" si="11"/>
        <v>0.30525018050709457</v>
      </c>
      <c r="AD36" s="77">
        <v>226136179</v>
      </c>
      <c r="AE36" s="78">
        <v>38125062</v>
      </c>
      <c r="AF36" s="78">
        <f t="shared" si="12"/>
        <v>264261241</v>
      </c>
      <c r="AG36" s="78">
        <v>863206833</v>
      </c>
      <c r="AH36" s="78">
        <v>916925361</v>
      </c>
      <c r="AI36" s="79">
        <v>264261241</v>
      </c>
      <c r="AJ36" s="114">
        <f t="shared" si="13"/>
        <v>0.306138958703076</v>
      </c>
      <c r="AK36" s="115">
        <f t="shared" si="14"/>
        <v>4.1490458299937583E-3</v>
      </c>
    </row>
    <row r="37" spans="1:37" ht="13" x14ac:dyDescent="0.3">
      <c r="A37" s="55" t="s">
        <v>101</v>
      </c>
      <c r="B37" s="56" t="s">
        <v>407</v>
      </c>
      <c r="C37" s="57" t="s">
        <v>408</v>
      </c>
      <c r="D37" s="77">
        <v>501018350</v>
      </c>
      <c r="E37" s="78">
        <v>161742930</v>
      </c>
      <c r="F37" s="79">
        <f t="shared" si="0"/>
        <v>662761280</v>
      </c>
      <c r="G37" s="77">
        <v>501018350</v>
      </c>
      <c r="H37" s="78">
        <v>161742930</v>
      </c>
      <c r="I37" s="79">
        <f t="shared" si="1"/>
        <v>662761280</v>
      </c>
      <c r="J37" s="77">
        <v>171771840</v>
      </c>
      <c r="K37" s="78">
        <v>30361921</v>
      </c>
      <c r="L37" s="78">
        <f t="shared" si="2"/>
        <v>202133761</v>
      </c>
      <c r="M37" s="95">
        <f t="shared" si="3"/>
        <v>0.30498728139338493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171771840</v>
      </c>
      <c r="AA37" s="78">
        <v>30361921</v>
      </c>
      <c r="AB37" s="78">
        <f t="shared" si="10"/>
        <v>202133761</v>
      </c>
      <c r="AC37" s="95">
        <f t="shared" si="11"/>
        <v>0.30498728139338493</v>
      </c>
      <c r="AD37" s="77">
        <v>163701635</v>
      </c>
      <c r="AE37" s="78">
        <v>27534376</v>
      </c>
      <c r="AF37" s="78">
        <f t="shared" si="12"/>
        <v>191236011</v>
      </c>
      <c r="AG37" s="78">
        <v>633661000</v>
      </c>
      <c r="AH37" s="78">
        <v>620436921</v>
      </c>
      <c r="AI37" s="79">
        <v>191236011</v>
      </c>
      <c r="AJ37" s="114">
        <f t="shared" si="13"/>
        <v>0.30179545687678427</v>
      </c>
      <c r="AK37" s="115">
        <f t="shared" si="14"/>
        <v>5.6985867583276395E-2</v>
      </c>
    </row>
    <row r="38" spans="1:37" ht="13" x14ac:dyDescent="0.3">
      <c r="A38" s="55" t="s">
        <v>101</v>
      </c>
      <c r="B38" s="56" t="s">
        <v>409</v>
      </c>
      <c r="C38" s="57" t="s">
        <v>410</v>
      </c>
      <c r="D38" s="77">
        <v>1121281704</v>
      </c>
      <c r="E38" s="78">
        <v>289401068</v>
      </c>
      <c r="F38" s="79">
        <f t="shared" si="0"/>
        <v>1410682772</v>
      </c>
      <c r="G38" s="77">
        <v>1121281704</v>
      </c>
      <c r="H38" s="78">
        <v>289401068</v>
      </c>
      <c r="I38" s="79">
        <f t="shared" si="1"/>
        <v>1410682772</v>
      </c>
      <c r="J38" s="77">
        <v>360465152</v>
      </c>
      <c r="K38" s="78">
        <v>53040121</v>
      </c>
      <c r="L38" s="78">
        <f t="shared" si="2"/>
        <v>413505273</v>
      </c>
      <c r="M38" s="95">
        <f t="shared" si="3"/>
        <v>0.29312420992690763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360465152</v>
      </c>
      <c r="AA38" s="78">
        <v>53040121</v>
      </c>
      <c r="AB38" s="78">
        <f t="shared" si="10"/>
        <v>413505273</v>
      </c>
      <c r="AC38" s="95">
        <f t="shared" si="11"/>
        <v>0.29312420992690763</v>
      </c>
      <c r="AD38" s="77">
        <v>362615290</v>
      </c>
      <c r="AE38" s="78">
        <v>68468496</v>
      </c>
      <c r="AF38" s="78">
        <f t="shared" si="12"/>
        <v>431083786</v>
      </c>
      <c r="AG38" s="78">
        <v>1415861161</v>
      </c>
      <c r="AH38" s="78">
        <v>1346776051</v>
      </c>
      <c r="AI38" s="79">
        <v>431083786</v>
      </c>
      <c r="AJ38" s="114">
        <f t="shared" si="13"/>
        <v>0.30446755506417905</v>
      </c>
      <c r="AK38" s="115">
        <f t="shared" si="14"/>
        <v>-4.0777485887627418E-2</v>
      </c>
    </row>
    <row r="39" spans="1:37" ht="13" x14ac:dyDescent="0.3">
      <c r="A39" s="55" t="s">
        <v>116</v>
      </c>
      <c r="B39" s="56" t="s">
        <v>411</v>
      </c>
      <c r="C39" s="57" t="s">
        <v>412</v>
      </c>
      <c r="D39" s="77">
        <v>1460870248</v>
      </c>
      <c r="E39" s="78">
        <v>453099537</v>
      </c>
      <c r="F39" s="79">
        <f t="shared" si="0"/>
        <v>1913969785</v>
      </c>
      <c r="G39" s="77">
        <v>1460870248</v>
      </c>
      <c r="H39" s="78">
        <v>453099537</v>
      </c>
      <c r="I39" s="79">
        <f t="shared" si="1"/>
        <v>1913969785</v>
      </c>
      <c r="J39" s="77">
        <v>560095766</v>
      </c>
      <c r="K39" s="78">
        <v>99282023</v>
      </c>
      <c r="L39" s="78">
        <f t="shared" si="2"/>
        <v>659377789</v>
      </c>
      <c r="M39" s="95">
        <f t="shared" si="3"/>
        <v>0.34450794059949069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560095766</v>
      </c>
      <c r="AA39" s="78">
        <v>99282023</v>
      </c>
      <c r="AB39" s="78">
        <f t="shared" si="10"/>
        <v>659377789</v>
      </c>
      <c r="AC39" s="95">
        <f t="shared" si="11"/>
        <v>0.34450794059949069</v>
      </c>
      <c r="AD39" s="77">
        <v>539563838</v>
      </c>
      <c r="AE39" s="78">
        <v>89591727</v>
      </c>
      <c r="AF39" s="78">
        <f t="shared" si="12"/>
        <v>629155565</v>
      </c>
      <c r="AG39" s="78">
        <v>2060629583</v>
      </c>
      <c r="AH39" s="78">
        <v>2166287747</v>
      </c>
      <c r="AI39" s="79">
        <v>629155565</v>
      </c>
      <c r="AJ39" s="114">
        <f t="shared" si="13"/>
        <v>0.30532200944336341</v>
      </c>
      <c r="AK39" s="115">
        <f t="shared" si="14"/>
        <v>4.8036170513726661E-2</v>
      </c>
    </row>
    <row r="40" spans="1:37" ht="14" x14ac:dyDescent="0.3">
      <c r="A40" s="58" t="s">
        <v>0</v>
      </c>
      <c r="B40" s="59" t="s">
        <v>413</v>
      </c>
      <c r="C40" s="60" t="s">
        <v>0</v>
      </c>
      <c r="D40" s="80">
        <f>SUM(D35:D39)</f>
        <v>4268116875</v>
      </c>
      <c r="E40" s="81">
        <f>SUM(E35:E39)</f>
        <v>1152504648</v>
      </c>
      <c r="F40" s="82">
        <f t="shared" si="0"/>
        <v>5420621523</v>
      </c>
      <c r="G40" s="80">
        <f>SUM(G35:G39)</f>
        <v>4268116875</v>
      </c>
      <c r="H40" s="81">
        <f>SUM(H35:H39)</f>
        <v>1152504648</v>
      </c>
      <c r="I40" s="82">
        <f t="shared" si="1"/>
        <v>5420621523</v>
      </c>
      <c r="J40" s="80">
        <f>SUM(J35:J39)</f>
        <v>1459063823</v>
      </c>
      <c r="K40" s="81">
        <f>SUM(K35:K39)</f>
        <v>232021246</v>
      </c>
      <c r="L40" s="81">
        <f t="shared" si="2"/>
        <v>1691085069</v>
      </c>
      <c r="M40" s="96">
        <f t="shared" si="3"/>
        <v>0.31197254075471448</v>
      </c>
      <c r="N40" s="80">
        <f>SUM(N35:N39)</f>
        <v>0</v>
      </c>
      <c r="O40" s="81">
        <f>SUM(O35:O39)</f>
        <v>0</v>
      </c>
      <c r="P40" s="81">
        <f t="shared" si="4"/>
        <v>0</v>
      </c>
      <c r="Q40" s="96">
        <f t="shared" si="5"/>
        <v>0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v>1459063823</v>
      </c>
      <c r="AA40" s="81">
        <v>232021246</v>
      </c>
      <c r="AB40" s="81">
        <f t="shared" si="10"/>
        <v>1691085069</v>
      </c>
      <c r="AC40" s="96">
        <f t="shared" si="11"/>
        <v>0.31197254075471448</v>
      </c>
      <c r="AD40" s="80">
        <f>SUM(AD35:AD39)</f>
        <v>1404369072</v>
      </c>
      <c r="AE40" s="81">
        <f>SUM(AE35:AE39)</f>
        <v>234374975</v>
      </c>
      <c r="AF40" s="81">
        <f t="shared" si="12"/>
        <v>1638744047</v>
      </c>
      <c r="AG40" s="81">
        <f>SUM(AG35:AG39)</f>
        <v>5460189230</v>
      </c>
      <c r="AH40" s="81">
        <f>SUM(AH35:AH39)</f>
        <v>5571355727</v>
      </c>
      <c r="AI40" s="82">
        <f>SUM(AI35:AI39)</f>
        <v>1638744047</v>
      </c>
      <c r="AJ40" s="116">
        <f t="shared" si="13"/>
        <v>0.30012587072920915</v>
      </c>
      <c r="AK40" s="117">
        <f t="shared" si="14"/>
        <v>3.1939717551266789E-2</v>
      </c>
    </row>
    <row r="41" spans="1:37" ht="14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30719892685</v>
      </c>
      <c r="E41" s="84">
        <f>SUM(E9:E14,E16:E20,E22:E26,E28:E33,E35:E39)</f>
        <v>6735523895</v>
      </c>
      <c r="F41" s="85">
        <f t="shared" si="0"/>
        <v>37455416580</v>
      </c>
      <c r="G41" s="83">
        <f>SUM(G9:G14,G16:G20,G22:G26,G28:G33,G35:G39)</f>
        <v>30719892685</v>
      </c>
      <c r="H41" s="84">
        <f>SUM(H9:H14,H16:H20,H22:H26,H28:H33,H35:H39)</f>
        <v>6744219547</v>
      </c>
      <c r="I41" s="85">
        <f t="shared" si="1"/>
        <v>37464112232</v>
      </c>
      <c r="J41" s="83">
        <f>SUM(J9:J14,J16:J20,J22:J26,J28:J33,J35:J39)</f>
        <v>9416194335</v>
      </c>
      <c r="K41" s="84">
        <f>SUM(K9:K14,K16:K20,K22:K26,K28:K33,K35:K39)</f>
        <v>1426243615</v>
      </c>
      <c r="L41" s="84">
        <f t="shared" si="2"/>
        <v>10842437950</v>
      </c>
      <c r="M41" s="97">
        <f t="shared" si="3"/>
        <v>0.28947583393824849</v>
      </c>
      <c r="N41" s="83">
        <f>SUM(N9:N14,N16:N20,N22:N26,N28:N33,N35:N39)</f>
        <v>0</v>
      </c>
      <c r="O41" s="84">
        <f>SUM(O9:O14,O16:O20,O22:O26,O28:O33,O35:O39)</f>
        <v>0</v>
      </c>
      <c r="P41" s="84">
        <f t="shared" si="4"/>
        <v>0</v>
      </c>
      <c r="Q41" s="97">
        <f t="shared" si="5"/>
        <v>0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v>9416194335</v>
      </c>
      <c r="AA41" s="84">
        <v>1426243615</v>
      </c>
      <c r="AB41" s="84">
        <f t="shared" si="10"/>
        <v>10842437950</v>
      </c>
      <c r="AC41" s="97">
        <f t="shared" si="11"/>
        <v>0.28947583393824849</v>
      </c>
      <c r="AD41" s="83">
        <f>SUM(AD9:AD14,AD16:AD20,AD22:AD26,AD28:AD33,AD35:AD39)</f>
        <v>8764013111</v>
      </c>
      <c r="AE41" s="84">
        <f>SUM(AE9:AE14,AE16:AE20,AE22:AE26,AE28:AE33,AE35:AE39)</f>
        <v>1146127297</v>
      </c>
      <c r="AF41" s="84">
        <f t="shared" si="12"/>
        <v>9910140408</v>
      </c>
      <c r="AG41" s="84">
        <f>SUM(AG9:AG14,AG16:AG20,AG22:AG26,AG28:AG33,AG35:AG39)</f>
        <v>34746884945</v>
      </c>
      <c r="AH41" s="84">
        <f>SUM(AH9:AH14,AH16:AH20,AH22:AH26,AH28:AH33,AH35:AH39)</f>
        <v>36160001665</v>
      </c>
      <c r="AI41" s="85">
        <f>SUM(AI9:AI14,AI16:AI20,AI22:AI26,AI28:AI33,AI35:AI39)</f>
        <v>9910140408</v>
      </c>
      <c r="AJ41" s="118">
        <f t="shared" si="13"/>
        <v>0.28520946334287289</v>
      </c>
      <c r="AK41" s="119">
        <f t="shared" si="14"/>
        <v>9.4075109293850101E-2</v>
      </c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6" width="12.54296875" bestFit="1" customWidth="1"/>
    <col min="7" max="9" width="12.54296875" hidden="1" customWidth="1"/>
    <col min="10" max="12" width="12.54296875" bestFit="1" customWidth="1"/>
    <col min="13" max="13" width="14.1796875" bestFit="1" customWidth="1"/>
    <col min="14" max="16" width="12.54296875" hidden="1" customWidth="1"/>
    <col min="17" max="17" width="14.1796875" hidden="1" customWidth="1"/>
    <col min="18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4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415</v>
      </c>
      <c r="C9" s="57" t="s">
        <v>416</v>
      </c>
      <c r="D9" s="77">
        <v>837275346</v>
      </c>
      <c r="E9" s="78">
        <v>435803870</v>
      </c>
      <c r="F9" s="79">
        <f>$D9       +$E9</f>
        <v>1273079216</v>
      </c>
      <c r="G9" s="77">
        <v>837275346</v>
      </c>
      <c r="H9" s="78">
        <v>435803870</v>
      </c>
      <c r="I9" s="79">
        <f>$G9       +$H9</f>
        <v>1273079216</v>
      </c>
      <c r="J9" s="77">
        <v>252934436</v>
      </c>
      <c r="K9" s="78">
        <v>79443315</v>
      </c>
      <c r="L9" s="78">
        <f>$J9       +$K9</f>
        <v>332377751</v>
      </c>
      <c r="M9" s="95">
        <f>IF(($F9       =0),0,($L9       /$F9       ))</f>
        <v>0.2610817510981972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252934436</v>
      </c>
      <c r="AA9" s="78">
        <v>79443315</v>
      </c>
      <c r="AB9" s="78">
        <f>$Z9       +$AA9</f>
        <v>332377751</v>
      </c>
      <c r="AC9" s="95">
        <f>IF(($F9       =0),0,($AB9       /$F9       ))</f>
        <v>0.2610817510981972</v>
      </c>
      <c r="AD9" s="77">
        <v>225842712</v>
      </c>
      <c r="AE9" s="78">
        <v>58078686</v>
      </c>
      <c r="AF9" s="78">
        <f>$AD9       +$AE9</f>
        <v>283921398</v>
      </c>
      <c r="AG9" s="78">
        <v>1265346123</v>
      </c>
      <c r="AH9" s="78">
        <v>1262833821</v>
      </c>
      <c r="AI9" s="79">
        <v>283921398</v>
      </c>
      <c r="AJ9" s="114">
        <f>IF(($AG9       =0),0,($AI9       /$AG9       ))</f>
        <v>0.22438239849097796</v>
      </c>
      <c r="AK9" s="115">
        <f>IF(($AF9       =0),0,(($L9       /$AF9       )-1))</f>
        <v>0.17066819669576305</v>
      </c>
    </row>
    <row r="10" spans="1:37" ht="13" x14ac:dyDescent="0.3">
      <c r="A10" s="55" t="s">
        <v>101</v>
      </c>
      <c r="B10" s="56" t="s">
        <v>417</v>
      </c>
      <c r="C10" s="57" t="s">
        <v>418</v>
      </c>
      <c r="D10" s="77">
        <v>1326753040</v>
      </c>
      <c r="E10" s="78">
        <v>162092949</v>
      </c>
      <c r="F10" s="79">
        <f t="shared" ref="F10:F32" si="0">$D10      +$E10</f>
        <v>1488845989</v>
      </c>
      <c r="G10" s="77">
        <v>1326753040</v>
      </c>
      <c r="H10" s="78">
        <v>162092949</v>
      </c>
      <c r="I10" s="79">
        <f t="shared" ref="I10:I32" si="1">$G10      +$H10</f>
        <v>1488845989</v>
      </c>
      <c r="J10" s="77">
        <v>344379762</v>
      </c>
      <c r="K10" s="78">
        <v>43885146</v>
      </c>
      <c r="L10" s="78">
        <f t="shared" ref="L10:L32" si="2">$J10      +$K10</f>
        <v>388264908</v>
      </c>
      <c r="M10" s="95">
        <f t="shared" ref="M10:M32" si="3">IF(($F10      =0),0,($L10      /$F10      ))</f>
        <v>0.26078245222716584</v>
      </c>
      <c r="N10" s="77">
        <v>0</v>
      </c>
      <c r="O10" s="78">
        <v>0</v>
      </c>
      <c r="P10" s="78">
        <f t="shared" ref="P10:P32" si="4">$N10      +$O10</f>
        <v>0</v>
      </c>
      <c r="Q10" s="95">
        <f t="shared" ref="Q10:Q32" si="5">IF(($F10      =0),0,($P10      /$F10      ))</f>
        <v>0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v>344379762</v>
      </c>
      <c r="AA10" s="78">
        <v>43885146</v>
      </c>
      <c r="AB10" s="78">
        <f t="shared" ref="AB10:AB32" si="10">$Z10      +$AA10</f>
        <v>388264908</v>
      </c>
      <c r="AC10" s="95">
        <f t="shared" ref="AC10:AC32" si="11">IF(($F10      =0),0,($AB10      /$F10      ))</f>
        <v>0.26078245222716584</v>
      </c>
      <c r="AD10" s="77">
        <v>323009849</v>
      </c>
      <c r="AE10" s="78">
        <v>63741236</v>
      </c>
      <c r="AF10" s="78">
        <f t="shared" ref="AF10:AF32" si="12">$AD10      +$AE10</f>
        <v>386751085</v>
      </c>
      <c r="AG10" s="78">
        <v>1368188124</v>
      </c>
      <c r="AH10" s="78">
        <v>1675648152</v>
      </c>
      <c r="AI10" s="79">
        <v>386751085</v>
      </c>
      <c r="AJ10" s="114">
        <f t="shared" ref="AJ10:AJ32" si="13">IF(($AG10      =0),0,($AI10      /$AG10      ))</f>
        <v>0.28267390881109561</v>
      </c>
      <c r="AK10" s="115">
        <f t="shared" ref="AK10:AK32" si="14">IF(($AF10      =0),0,(($L10      /$AF10      )-1))</f>
        <v>3.914204920717923E-3</v>
      </c>
    </row>
    <row r="11" spans="1:37" ht="13" x14ac:dyDescent="0.3">
      <c r="A11" s="55" t="s">
        <v>101</v>
      </c>
      <c r="B11" s="56" t="s">
        <v>419</v>
      </c>
      <c r="C11" s="57" t="s">
        <v>420</v>
      </c>
      <c r="D11" s="77">
        <v>977554653</v>
      </c>
      <c r="E11" s="78">
        <v>127472267</v>
      </c>
      <c r="F11" s="79">
        <f t="shared" si="0"/>
        <v>1105026920</v>
      </c>
      <c r="G11" s="77">
        <v>977554653</v>
      </c>
      <c r="H11" s="78">
        <v>127472267</v>
      </c>
      <c r="I11" s="79">
        <f t="shared" si="1"/>
        <v>1105026920</v>
      </c>
      <c r="J11" s="77">
        <v>261800220</v>
      </c>
      <c r="K11" s="78">
        <v>244548</v>
      </c>
      <c r="L11" s="78">
        <f t="shared" si="2"/>
        <v>262044768</v>
      </c>
      <c r="M11" s="95">
        <f t="shared" si="3"/>
        <v>0.23713880925181444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261800220</v>
      </c>
      <c r="AA11" s="78">
        <v>244548</v>
      </c>
      <c r="AB11" s="78">
        <f t="shared" si="10"/>
        <v>262044768</v>
      </c>
      <c r="AC11" s="95">
        <f t="shared" si="11"/>
        <v>0.23713880925181444</v>
      </c>
      <c r="AD11" s="77">
        <v>244531812</v>
      </c>
      <c r="AE11" s="78">
        <v>151679</v>
      </c>
      <c r="AF11" s="78">
        <f t="shared" si="12"/>
        <v>244683491</v>
      </c>
      <c r="AG11" s="78">
        <v>1006489298</v>
      </c>
      <c r="AH11" s="78">
        <v>1029138111</v>
      </c>
      <c r="AI11" s="79">
        <v>244683491</v>
      </c>
      <c r="AJ11" s="114">
        <f t="shared" si="13"/>
        <v>0.24310590434117066</v>
      </c>
      <c r="AK11" s="115">
        <f t="shared" si="14"/>
        <v>7.0954018716366862E-2</v>
      </c>
    </row>
    <row r="12" spans="1:37" ht="13" x14ac:dyDescent="0.3">
      <c r="A12" s="55" t="s">
        <v>101</v>
      </c>
      <c r="B12" s="56" t="s">
        <v>421</v>
      </c>
      <c r="C12" s="57" t="s">
        <v>422</v>
      </c>
      <c r="D12" s="77">
        <v>578341943</v>
      </c>
      <c r="E12" s="78">
        <v>73178050</v>
      </c>
      <c r="F12" s="79">
        <f t="shared" si="0"/>
        <v>651519993</v>
      </c>
      <c r="G12" s="77">
        <v>578341943</v>
      </c>
      <c r="H12" s="78">
        <v>73178050</v>
      </c>
      <c r="I12" s="79">
        <f t="shared" si="1"/>
        <v>651519993</v>
      </c>
      <c r="J12" s="77">
        <v>152599706</v>
      </c>
      <c r="K12" s="78">
        <v>5084425</v>
      </c>
      <c r="L12" s="78">
        <f t="shared" si="2"/>
        <v>157684131</v>
      </c>
      <c r="M12" s="95">
        <f t="shared" si="3"/>
        <v>0.24202500720495926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152599706</v>
      </c>
      <c r="AA12" s="78">
        <v>5084425</v>
      </c>
      <c r="AB12" s="78">
        <f t="shared" si="10"/>
        <v>157684131</v>
      </c>
      <c r="AC12" s="95">
        <f t="shared" si="11"/>
        <v>0.24202500720495926</v>
      </c>
      <c r="AD12" s="77">
        <v>155968591</v>
      </c>
      <c r="AE12" s="78">
        <v>12152149</v>
      </c>
      <c r="AF12" s="78">
        <f t="shared" si="12"/>
        <v>168120740</v>
      </c>
      <c r="AG12" s="78">
        <v>693683254</v>
      </c>
      <c r="AH12" s="78">
        <v>626847515</v>
      </c>
      <c r="AI12" s="79">
        <v>168120740</v>
      </c>
      <c r="AJ12" s="114">
        <f t="shared" si="13"/>
        <v>0.24235951932032657</v>
      </c>
      <c r="AK12" s="115">
        <f t="shared" si="14"/>
        <v>-6.2078057710190926E-2</v>
      </c>
    </row>
    <row r="13" spans="1:37" ht="13" x14ac:dyDescent="0.3">
      <c r="A13" s="55" t="s">
        <v>101</v>
      </c>
      <c r="B13" s="56" t="s">
        <v>423</v>
      </c>
      <c r="C13" s="57" t="s">
        <v>424</v>
      </c>
      <c r="D13" s="77">
        <v>1445477787</v>
      </c>
      <c r="E13" s="78">
        <v>50013400</v>
      </c>
      <c r="F13" s="79">
        <f t="shared" si="0"/>
        <v>1495491187</v>
      </c>
      <c r="G13" s="77">
        <v>1445477787</v>
      </c>
      <c r="H13" s="78">
        <v>50013400</v>
      </c>
      <c r="I13" s="79">
        <f t="shared" si="1"/>
        <v>1495491187</v>
      </c>
      <c r="J13" s="77">
        <v>407190553</v>
      </c>
      <c r="K13" s="78">
        <v>6326182</v>
      </c>
      <c r="L13" s="78">
        <f t="shared" si="2"/>
        <v>413516735</v>
      </c>
      <c r="M13" s="95">
        <f t="shared" si="3"/>
        <v>0.27650897484025094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407190553</v>
      </c>
      <c r="AA13" s="78">
        <v>6326182</v>
      </c>
      <c r="AB13" s="78">
        <f t="shared" si="10"/>
        <v>413516735</v>
      </c>
      <c r="AC13" s="95">
        <f t="shared" si="11"/>
        <v>0.27650897484025094</v>
      </c>
      <c r="AD13" s="77">
        <v>372508075</v>
      </c>
      <c r="AE13" s="78">
        <v>14210207</v>
      </c>
      <c r="AF13" s="78">
        <f t="shared" si="12"/>
        <v>386718282</v>
      </c>
      <c r="AG13" s="78">
        <v>1321092768</v>
      </c>
      <c r="AH13" s="78">
        <v>1336894796</v>
      </c>
      <c r="AI13" s="79">
        <v>386718282</v>
      </c>
      <c r="AJ13" s="114">
        <f t="shared" si="13"/>
        <v>0.29272606085449404</v>
      </c>
      <c r="AK13" s="115">
        <f t="shared" si="14"/>
        <v>6.9297093639860474E-2</v>
      </c>
    </row>
    <row r="14" spans="1:37" ht="13" x14ac:dyDescent="0.3">
      <c r="A14" s="55" t="s">
        <v>101</v>
      </c>
      <c r="B14" s="56" t="s">
        <v>425</v>
      </c>
      <c r="C14" s="57" t="s">
        <v>426</v>
      </c>
      <c r="D14" s="77">
        <v>396928721</v>
      </c>
      <c r="E14" s="78">
        <v>16525974</v>
      </c>
      <c r="F14" s="79">
        <f t="shared" si="0"/>
        <v>413454695</v>
      </c>
      <c r="G14" s="77">
        <v>396928721</v>
      </c>
      <c r="H14" s="78">
        <v>16525974</v>
      </c>
      <c r="I14" s="79">
        <f t="shared" si="1"/>
        <v>413454695</v>
      </c>
      <c r="J14" s="77">
        <v>115201882</v>
      </c>
      <c r="K14" s="78">
        <v>4424708</v>
      </c>
      <c r="L14" s="78">
        <f t="shared" si="2"/>
        <v>119626590</v>
      </c>
      <c r="M14" s="95">
        <f t="shared" si="3"/>
        <v>0.28933421592902703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115201882</v>
      </c>
      <c r="AA14" s="78">
        <v>4424708</v>
      </c>
      <c r="AB14" s="78">
        <f t="shared" si="10"/>
        <v>119626590</v>
      </c>
      <c r="AC14" s="95">
        <f t="shared" si="11"/>
        <v>0.28933421592902703</v>
      </c>
      <c r="AD14" s="77">
        <v>105025151</v>
      </c>
      <c r="AE14" s="78">
        <v>4394994</v>
      </c>
      <c r="AF14" s="78">
        <f t="shared" si="12"/>
        <v>109420145</v>
      </c>
      <c r="AG14" s="78">
        <v>414305597</v>
      </c>
      <c r="AH14" s="78">
        <v>433692210</v>
      </c>
      <c r="AI14" s="79">
        <v>109420145</v>
      </c>
      <c r="AJ14" s="114">
        <f t="shared" si="13"/>
        <v>0.26410491625581395</v>
      </c>
      <c r="AK14" s="115">
        <f t="shared" si="14"/>
        <v>9.3277567855535093E-2</v>
      </c>
    </row>
    <row r="15" spans="1:37" ht="13" x14ac:dyDescent="0.3">
      <c r="A15" s="55" t="s">
        <v>101</v>
      </c>
      <c r="B15" s="56" t="s">
        <v>75</v>
      </c>
      <c r="C15" s="57" t="s">
        <v>76</v>
      </c>
      <c r="D15" s="77">
        <v>3359877305</v>
      </c>
      <c r="E15" s="78">
        <v>216314250</v>
      </c>
      <c r="F15" s="79">
        <f t="shared" si="0"/>
        <v>3576191555</v>
      </c>
      <c r="G15" s="77">
        <v>3359877305</v>
      </c>
      <c r="H15" s="78">
        <v>216314250</v>
      </c>
      <c r="I15" s="79">
        <f t="shared" si="1"/>
        <v>3576191555</v>
      </c>
      <c r="J15" s="77">
        <v>937031544</v>
      </c>
      <c r="K15" s="78">
        <v>48010104</v>
      </c>
      <c r="L15" s="78">
        <f t="shared" si="2"/>
        <v>985041648</v>
      </c>
      <c r="M15" s="95">
        <f t="shared" si="3"/>
        <v>0.27544431914525896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937031544</v>
      </c>
      <c r="AA15" s="78">
        <v>48010104</v>
      </c>
      <c r="AB15" s="78">
        <f t="shared" si="10"/>
        <v>985041648</v>
      </c>
      <c r="AC15" s="95">
        <f t="shared" si="11"/>
        <v>0.27544431914525896</v>
      </c>
      <c r="AD15" s="77">
        <v>777492162</v>
      </c>
      <c r="AE15" s="78">
        <v>49630821</v>
      </c>
      <c r="AF15" s="78">
        <f t="shared" si="12"/>
        <v>827122983</v>
      </c>
      <c r="AG15" s="78">
        <v>3574030887</v>
      </c>
      <c r="AH15" s="78">
        <v>3610869850</v>
      </c>
      <c r="AI15" s="79">
        <v>827122983</v>
      </c>
      <c r="AJ15" s="114">
        <f t="shared" si="13"/>
        <v>0.23142580720511832</v>
      </c>
      <c r="AK15" s="115">
        <f t="shared" si="14"/>
        <v>0.19092525325221188</v>
      </c>
    </row>
    <row r="16" spans="1:37" ht="13" x14ac:dyDescent="0.3">
      <c r="A16" s="55" t="s">
        <v>116</v>
      </c>
      <c r="B16" s="56" t="s">
        <v>427</v>
      </c>
      <c r="C16" s="57" t="s">
        <v>428</v>
      </c>
      <c r="D16" s="77">
        <v>648808310</v>
      </c>
      <c r="E16" s="78">
        <v>500000</v>
      </c>
      <c r="F16" s="79">
        <f t="shared" si="0"/>
        <v>649308310</v>
      </c>
      <c r="G16" s="77">
        <v>648808310</v>
      </c>
      <c r="H16" s="78">
        <v>500000</v>
      </c>
      <c r="I16" s="79">
        <f t="shared" si="1"/>
        <v>649308310</v>
      </c>
      <c r="J16" s="77">
        <v>247208760</v>
      </c>
      <c r="K16" s="78">
        <v>0</v>
      </c>
      <c r="L16" s="78">
        <f t="shared" si="2"/>
        <v>247208760</v>
      </c>
      <c r="M16" s="95">
        <f t="shared" si="3"/>
        <v>0.38072631474560981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247208760</v>
      </c>
      <c r="AA16" s="78">
        <v>0</v>
      </c>
      <c r="AB16" s="78">
        <f t="shared" si="10"/>
        <v>247208760</v>
      </c>
      <c r="AC16" s="95">
        <f t="shared" si="11"/>
        <v>0.38072631474560981</v>
      </c>
      <c r="AD16" s="77">
        <v>234312757</v>
      </c>
      <c r="AE16" s="78">
        <v>0</v>
      </c>
      <c r="AF16" s="78">
        <f t="shared" si="12"/>
        <v>234312757</v>
      </c>
      <c r="AG16" s="78">
        <v>631926800</v>
      </c>
      <c r="AH16" s="78">
        <v>900067609</v>
      </c>
      <c r="AI16" s="79">
        <v>234312757</v>
      </c>
      <c r="AJ16" s="114">
        <f t="shared" si="13"/>
        <v>0.37079097927164983</v>
      </c>
      <c r="AK16" s="115">
        <f t="shared" si="14"/>
        <v>5.5037562466135892E-2</v>
      </c>
    </row>
    <row r="17" spans="1:37" ht="14" x14ac:dyDescent="0.3">
      <c r="A17" s="58" t="s">
        <v>0</v>
      </c>
      <c r="B17" s="59" t="s">
        <v>429</v>
      </c>
      <c r="C17" s="60" t="s">
        <v>0</v>
      </c>
      <c r="D17" s="80">
        <f>SUM(D9:D16)</f>
        <v>9571017105</v>
      </c>
      <c r="E17" s="81">
        <f>SUM(E9:E16)</f>
        <v>1081900760</v>
      </c>
      <c r="F17" s="82">
        <f t="shared" si="0"/>
        <v>10652917865</v>
      </c>
      <c r="G17" s="80">
        <f>SUM(G9:G16)</f>
        <v>9571017105</v>
      </c>
      <c r="H17" s="81">
        <f>SUM(H9:H16)</f>
        <v>1081900760</v>
      </c>
      <c r="I17" s="82">
        <f t="shared" si="1"/>
        <v>10652917865</v>
      </c>
      <c r="J17" s="80">
        <f>SUM(J9:J16)</f>
        <v>2718346863</v>
      </c>
      <c r="K17" s="81">
        <f>SUM(K9:K16)</f>
        <v>187418428</v>
      </c>
      <c r="L17" s="81">
        <f t="shared" si="2"/>
        <v>2905765291</v>
      </c>
      <c r="M17" s="96">
        <f t="shared" si="3"/>
        <v>0.2727670792006055</v>
      </c>
      <c r="N17" s="80">
        <f>SUM(N9:N16)</f>
        <v>0</v>
      </c>
      <c r="O17" s="81">
        <f>SUM(O9:O16)</f>
        <v>0</v>
      </c>
      <c r="P17" s="81">
        <f t="shared" si="4"/>
        <v>0</v>
      </c>
      <c r="Q17" s="96">
        <f t="shared" si="5"/>
        <v>0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v>2718346863</v>
      </c>
      <c r="AA17" s="81">
        <v>187418428</v>
      </c>
      <c r="AB17" s="81">
        <f t="shared" si="10"/>
        <v>2905765291</v>
      </c>
      <c r="AC17" s="96">
        <f t="shared" si="11"/>
        <v>0.2727670792006055</v>
      </c>
      <c r="AD17" s="80">
        <f>SUM(AD9:AD16)</f>
        <v>2438691109</v>
      </c>
      <c r="AE17" s="81">
        <f>SUM(AE9:AE16)</f>
        <v>202359772</v>
      </c>
      <c r="AF17" s="81">
        <f t="shared" si="12"/>
        <v>2641050881</v>
      </c>
      <c r="AG17" s="81">
        <f>SUM(AG9:AG16)</f>
        <v>10275062851</v>
      </c>
      <c r="AH17" s="81">
        <f>SUM(AH9:AH16)</f>
        <v>10875992064</v>
      </c>
      <c r="AI17" s="82">
        <f>SUM(AI9:AI16)</f>
        <v>2641050881</v>
      </c>
      <c r="AJ17" s="116">
        <f t="shared" si="13"/>
        <v>0.25703500983869554</v>
      </c>
      <c r="AK17" s="117">
        <f t="shared" si="14"/>
        <v>0.10023071191258892</v>
      </c>
    </row>
    <row r="18" spans="1:37" ht="13" x14ac:dyDescent="0.3">
      <c r="A18" s="55" t="s">
        <v>101</v>
      </c>
      <c r="B18" s="56" t="s">
        <v>430</v>
      </c>
      <c r="C18" s="57" t="s">
        <v>431</v>
      </c>
      <c r="D18" s="77">
        <v>948495032</v>
      </c>
      <c r="E18" s="78">
        <v>65245000</v>
      </c>
      <c r="F18" s="79">
        <f t="shared" si="0"/>
        <v>1013740032</v>
      </c>
      <c r="G18" s="77">
        <v>948495032</v>
      </c>
      <c r="H18" s="78">
        <v>65245000</v>
      </c>
      <c r="I18" s="79">
        <f t="shared" si="1"/>
        <v>1013740032</v>
      </c>
      <c r="J18" s="77">
        <v>430502431</v>
      </c>
      <c r="K18" s="78">
        <v>5882982</v>
      </c>
      <c r="L18" s="78">
        <f t="shared" si="2"/>
        <v>436385413</v>
      </c>
      <c r="M18" s="95">
        <f t="shared" si="3"/>
        <v>0.43047073137583264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430502431</v>
      </c>
      <c r="AA18" s="78">
        <v>5882982</v>
      </c>
      <c r="AB18" s="78">
        <f t="shared" si="10"/>
        <v>436385413</v>
      </c>
      <c r="AC18" s="95">
        <f t="shared" si="11"/>
        <v>0.43047073137583264</v>
      </c>
      <c r="AD18" s="77">
        <v>166676329</v>
      </c>
      <c r="AE18" s="78">
        <v>13094412</v>
      </c>
      <c r="AF18" s="78">
        <f t="shared" si="12"/>
        <v>179770741</v>
      </c>
      <c r="AG18" s="78">
        <v>838941346</v>
      </c>
      <c r="AH18" s="78">
        <v>838941346</v>
      </c>
      <c r="AI18" s="79">
        <v>179770741</v>
      </c>
      <c r="AJ18" s="114">
        <f t="shared" si="13"/>
        <v>0.21428284808840498</v>
      </c>
      <c r="AK18" s="115">
        <f t="shared" si="14"/>
        <v>1.4274551607928232</v>
      </c>
    </row>
    <row r="19" spans="1:37" ht="13" x14ac:dyDescent="0.3">
      <c r="A19" s="55" t="s">
        <v>101</v>
      </c>
      <c r="B19" s="56" t="s">
        <v>77</v>
      </c>
      <c r="C19" s="57" t="s">
        <v>78</v>
      </c>
      <c r="D19" s="77">
        <v>5692537282</v>
      </c>
      <c r="E19" s="78">
        <v>241252400</v>
      </c>
      <c r="F19" s="79">
        <f t="shared" si="0"/>
        <v>5933789682</v>
      </c>
      <c r="G19" s="77">
        <v>5692537282</v>
      </c>
      <c r="H19" s="78">
        <v>241252400</v>
      </c>
      <c r="I19" s="79">
        <f t="shared" si="1"/>
        <v>5933789682</v>
      </c>
      <c r="J19" s="77">
        <v>1438840138</v>
      </c>
      <c r="K19" s="78">
        <v>28295642</v>
      </c>
      <c r="L19" s="78">
        <f t="shared" si="2"/>
        <v>1467135780</v>
      </c>
      <c r="M19" s="95">
        <f t="shared" si="3"/>
        <v>0.24725105853524251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1438840138</v>
      </c>
      <c r="AA19" s="78">
        <v>28295642</v>
      </c>
      <c r="AB19" s="78">
        <f t="shared" si="10"/>
        <v>1467135780</v>
      </c>
      <c r="AC19" s="95">
        <f t="shared" si="11"/>
        <v>0.24725105853524251</v>
      </c>
      <c r="AD19" s="77">
        <v>1260487127</v>
      </c>
      <c r="AE19" s="78">
        <v>39697925</v>
      </c>
      <c r="AF19" s="78">
        <f t="shared" si="12"/>
        <v>1300185052</v>
      </c>
      <c r="AG19" s="78">
        <v>5132749123</v>
      </c>
      <c r="AH19" s="78">
        <v>5509195053</v>
      </c>
      <c r="AI19" s="79">
        <v>1300185052</v>
      </c>
      <c r="AJ19" s="114">
        <f t="shared" si="13"/>
        <v>0.25331163102709081</v>
      </c>
      <c r="AK19" s="115">
        <f t="shared" si="14"/>
        <v>0.12840535871658365</v>
      </c>
    </row>
    <row r="20" spans="1:37" ht="13" x14ac:dyDescent="0.3">
      <c r="A20" s="55" t="s">
        <v>101</v>
      </c>
      <c r="B20" s="56" t="s">
        <v>79</v>
      </c>
      <c r="C20" s="57" t="s">
        <v>80</v>
      </c>
      <c r="D20" s="77">
        <v>2740944485</v>
      </c>
      <c r="E20" s="78">
        <v>119789879</v>
      </c>
      <c r="F20" s="79">
        <f t="shared" si="0"/>
        <v>2860734364</v>
      </c>
      <c r="G20" s="77">
        <v>2740944485</v>
      </c>
      <c r="H20" s="78">
        <v>119789879</v>
      </c>
      <c r="I20" s="79">
        <f t="shared" si="1"/>
        <v>2860734364</v>
      </c>
      <c r="J20" s="77">
        <v>730592420</v>
      </c>
      <c r="K20" s="78">
        <v>9259524</v>
      </c>
      <c r="L20" s="78">
        <f t="shared" si="2"/>
        <v>739851944</v>
      </c>
      <c r="M20" s="95">
        <f t="shared" si="3"/>
        <v>0.25862308409701756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730592420</v>
      </c>
      <c r="AA20" s="78">
        <v>9259524</v>
      </c>
      <c r="AB20" s="78">
        <f t="shared" si="10"/>
        <v>739851944</v>
      </c>
      <c r="AC20" s="95">
        <f t="shared" si="11"/>
        <v>0.25862308409701756</v>
      </c>
      <c r="AD20" s="77">
        <v>698681544</v>
      </c>
      <c r="AE20" s="78">
        <v>16724847</v>
      </c>
      <c r="AF20" s="78">
        <f t="shared" si="12"/>
        <v>715406391</v>
      </c>
      <c r="AG20" s="78">
        <v>2726905391</v>
      </c>
      <c r="AH20" s="78">
        <v>2744501543</v>
      </c>
      <c r="AI20" s="79">
        <v>715406391</v>
      </c>
      <c r="AJ20" s="114">
        <f t="shared" si="13"/>
        <v>0.26235101274916217</v>
      </c>
      <c r="AK20" s="115">
        <f t="shared" si="14"/>
        <v>3.4170163011585375E-2</v>
      </c>
    </row>
    <row r="21" spans="1:37" ht="13" x14ac:dyDescent="0.3">
      <c r="A21" s="55" t="s">
        <v>101</v>
      </c>
      <c r="B21" s="56" t="s">
        <v>432</v>
      </c>
      <c r="C21" s="57" t="s">
        <v>433</v>
      </c>
      <c r="D21" s="77">
        <v>415535136</v>
      </c>
      <c r="E21" s="78">
        <v>59117652</v>
      </c>
      <c r="F21" s="79">
        <f t="shared" si="0"/>
        <v>474652788</v>
      </c>
      <c r="G21" s="77">
        <v>415535136</v>
      </c>
      <c r="H21" s="78">
        <v>59117652</v>
      </c>
      <c r="I21" s="79">
        <f t="shared" si="1"/>
        <v>474652788</v>
      </c>
      <c r="J21" s="77">
        <v>85495571</v>
      </c>
      <c r="K21" s="78">
        <v>19981699</v>
      </c>
      <c r="L21" s="78">
        <f t="shared" si="2"/>
        <v>105477270</v>
      </c>
      <c r="M21" s="95">
        <f t="shared" si="3"/>
        <v>0.22221984715277812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85495571</v>
      </c>
      <c r="AA21" s="78">
        <v>19981699</v>
      </c>
      <c r="AB21" s="78">
        <f t="shared" si="10"/>
        <v>105477270</v>
      </c>
      <c r="AC21" s="95">
        <f t="shared" si="11"/>
        <v>0.22221984715277812</v>
      </c>
      <c r="AD21" s="77">
        <v>42535229</v>
      </c>
      <c r="AE21" s="78">
        <v>13915373</v>
      </c>
      <c r="AF21" s="78">
        <f t="shared" si="12"/>
        <v>56450602</v>
      </c>
      <c r="AG21" s="78">
        <v>424157241</v>
      </c>
      <c r="AH21" s="78">
        <v>459992958</v>
      </c>
      <c r="AI21" s="79">
        <v>56450602</v>
      </c>
      <c r="AJ21" s="114">
        <f t="shared" si="13"/>
        <v>0.13308885607354279</v>
      </c>
      <c r="AK21" s="115">
        <f t="shared" si="14"/>
        <v>0.86848795695748304</v>
      </c>
    </row>
    <row r="22" spans="1:37" ht="13" x14ac:dyDescent="0.3">
      <c r="A22" s="55" t="s">
        <v>101</v>
      </c>
      <c r="B22" s="56" t="s">
        <v>434</v>
      </c>
      <c r="C22" s="57" t="s">
        <v>435</v>
      </c>
      <c r="D22" s="77">
        <v>1062960234</v>
      </c>
      <c r="E22" s="78">
        <v>256199805</v>
      </c>
      <c r="F22" s="79">
        <f t="shared" si="0"/>
        <v>1319160039</v>
      </c>
      <c r="G22" s="77">
        <v>1062960234</v>
      </c>
      <c r="H22" s="78">
        <v>256199805</v>
      </c>
      <c r="I22" s="79">
        <f t="shared" si="1"/>
        <v>1319160039</v>
      </c>
      <c r="J22" s="77">
        <v>375054059</v>
      </c>
      <c r="K22" s="78">
        <v>80211163</v>
      </c>
      <c r="L22" s="78">
        <f t="shared" si="2"/>
        <v>455265222</v>
      </c>
      <c r="M22" s="95">
        <f t="shared" si="3"/>
        <v>0.34511750548865738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375054059</v>
      </c>
      <c r="AA22" s="78">
        <v>80211163</v>
      </c>
      <c r="AB22" s="78">
        <f t="shared" si="10"/>
        <v>455265222</v>
      </c>
      <c r="AC22" s="95">
        <f t="shared" si="11"/>
        <v>0.34511750548865738</v>
      </c>
      <c r="AD22" s="77">
        <v>354763014</v>
      </c>
      <c r="AE22" s="78">
        <v>43810422</v>
      </c>
      <c r="AF22" s="78">
        <f t="shared" si="12"/>
        <v>398573436</v>
      </c>
      <c r="AG22" s="78">
        <v>1303051975</v>
      </c>
      <c r="AH22" s="78">
        <v>1229386434</v>
      </c>
      <c r="AI22" s="79">
        <v>398573436</v>
      </c>
      <c r="AJ22" s="114">
        <f t="shared" si="13"/>
        <v>0.30587685191912622</v>
      </c>
      <c r="AK22" s="115">
        <f t="shared" si="14"/>
        <v>0.14223673953022797</v>
      </c>
    </row>
    <row r="23" spans="1:37" ht="13" x14ac:dyDescent="0.3">
      <c r="A23" s="55" t="s">
        <v>101</v>
      </c>
      <c r="B23" s="56" t="s">
        <v>436</v>
      </c>
      <c r="C23" s="57" t="s">
        <v>437</v>
      </c>
      <c r="D23" s="77">
        <v>836062468</v>
      </c>
      <c r="E23" s="78">
        <v>155276149</v>
      </c>
      <c r="F23" s="79">
        <f t="shared" si="0"/>
        <v>991338617</v>
      </c>
      <c r="G23" s="77">
        <v>836062468</v>
      </c>
      <c r="H23" s="78">
        <v>155276149</v>
      </c>
      <c r="I23" s="79">
        <f t="shared" si="1"/>
        <v>991338617</v>
      </c>
      <c r="J23" s="77">
        <v>302130248</v>
      </c>
      <c r="K23" s="78">
        <v>31423444</v>
      </c>
      <c r="L23" s="78">
        <f t="shared" si="2"/>
        <v>333553692</v>
      </c>
      <c r="M23" s="95">
        <f t="shared" si="3"/>
        <v>0.33646796995501288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302130248</v>
      </c>
      <c r="AA23" s="78">
        <v>31423444</v>
      </c>
      <c r="AB23" s="78">
        <f t="shared" si="10"/>
        <v>333553692</v>
      </c>
      <c r="AC23" s="95">
        <f t="shared" si="11"/>
        <v>0.33646796995501288</v>
      </c>
      <c r="AD23" s="77">
        <v>283496901</v>
      </c>
      <c r="AE23" s="78">
        <v>18568560</v>
      </c>
      <c r="AF23" s="78">
        <f t="shared" si="12"/>
        <v>302065461</v>
      </c>
      <c r="AG23" s="78">
        <v>945369811</v>
      </c>
      <c r="AH23" s="78">
        <v>947369811</v>
      </c>
      <c r="AI23" s="79">
        <v>302065461</v>
      </c>
      <c r="AJ23" s="114">
        <f t="shared" si="13"/>
        <v>0.31952095093927219</v>
      </c>
      <c r="AK23" s="115">
        <f t="shared" si="14"/>
        <v>0.10424307001454891</v>
      </c>
    </row>
    <row r="24" spans="1:37" ht="13" x14ac:dyDescent="0.3">
      <c r="A24" s="55" t="s">
        <v>116</v>
      </c>
      <c r="B24" s="56" t="s">
        <v>438</v>
      </c>
      <c r="C24" s="57" t="s">
        <v>439</v>
      </c>
      <c r="D24" s="77">
        <v>763216677</v>
      </c>
      <c r="E24" s="78">
        <v>40657500</v>
      </c>
      <c r="F24" s="79">
        <f t="shared" si="0"/>
        <v>803874177</v>
      </c>
      <c r="G24" s="77">
        <v>763216677</v>
      </c>
      <c r="H24" s="78">
        <v>47451941</v>
      </c>
      <c r="I24" s="79">
        <f t="shared" si="1"/>
        <v>810668618</v>
      </c>
      <c r="J24" s="77">
        <v>216775049</v>
      </c>
      <c r="K24" s="78">
        <v>1793550</v>
      </c>
      <c r="L24" s="78">
        <f t="shared" si="2"/>
        <v>218568599</v>
      </c>
      <c r="M24" s="95">
        <f t="shared" si="3"/>
        <v>0.27189404169652787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216775049</v>
      </c>
      <c r="AA24" s="78">
        <v>1793550</v>
      </c>
      <c r="AB24" s="78">
        <f t="shared" si="10"/>
        <v>218568599</v>
      </c>
      <c r="AC24" s="95">
        <f t="shared" si="11"/>
        <v>0.27189404169652787</v>
      </c>
      <c r="AD24" s="77">
        <v>158912525</v>
      </c>
      <c r="AE24" s="78">
        <v>3640849</v>
      </c>
      <c r="AF24" s="78">
        <f t="shared" si="12"/>
        <v>162553374</v>
      </c>
      <c r="AG24" s="78">
        <v>644583856</v>
      </c>
      <c r="AH24" s="78">
        <v>1119277012</v>
      </c>
      <c r="AI24" s="79">
        <v>162553374</v>
      </c>
      <c r="AJ24" s="114">
        <f t="shared" si="13"/>
        <v>0.25218343972921342</v>
      </c>
      <c r="AK24" s="115">
        <f t="shared" si="14"/>
        <v>0.34459589254665368</v>
      </c>
    </row>
    <row r="25" spans="1:37" ht="14" x14ac:dyDescent="0.3">
      <c r="A25" s="58" t="s">
        <v>0</v>
      </c>
      <c r="B25" s="59" t="s">
        <v>440</v>
      </c>
      <c r="C25" s="60" t="s">
        <v>0</v>
      </c>
      <c r="D25" s="80">
        <f>SUM(D18:D24)</f>
        <v>12459751314</v>
      </c>
      <c r="E25" s="81">
        <f>SUM(E18:E24)</f>
        <v>937538385</v>
      </c>
      <c r="F25" s="82">
        <f t="shared" si="0"/>
        <v>13397289699</v>
      </c>
      <c r="G25" s="80">
        <f>SUM(G18:G24)</f>
        <v>12459751314</v>
      </c>
      <c r="H25" s="81">
        <f>SUM(H18:H24)</f>
        <v>944332826</v>
      </c>
      <c r="I25" s="82">
        <f t="shared" si="1"/>
        <v>13404084140</v>
      </c>
      <c r="J25" s="80">
        <f>SUM(J18:J24)</f>
        <v>3579389916</v>
      </c>
      <c r="K25" s="81">
        <f>SUM(K18:K24)</f>
        <v>176848004</v>
      </c>
      <c r="L25" s="81">
        <f t="shared" si="2"/>
        <v>3756237920</v>
      </c>
      <c r="M25" s="96">
        <f t="shared" si="3"/>
        <v>0.28037297127943522</v>
      </c>
      <c r="N25" s="80">
        <f>SUM(N18:N24)</f>
        <v>0</v>
      </c>
      <c r="O25" s="81">
        <f>SUM(O18:O24)</f>
        <v>0</v>
      </c>
      <c r="P25" s="81">
        <f t="shared" si="4"/>
        <v>0</v>
      </c>
      <c r="Q25" s="96">
        <f t="shared" si="5"/>
        <v>0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v>3579389916</v>
      </c>
      <c r="AA25" s="81">
        <v>176848004</v>
      </c>
      <c r="AB25" s="81">
        <f t="shared" si="10"/>
        <v>3756237920</v>
      </c>
      <c r="AC25" s="96">
        <f t="shared" si="11"/>
        <v>0.28037297127943522</v>
      </c>
      <c r="AD25" s="80">
        <f>SUM(AD18:AD24)</f>
        <v>2965552669</v>
      </c>
      <c r="AE25" s="81">
        <f>SUM(AE18:AE24)</f>
        <v>149452388</v>
      </c>
      <c r="AF25" s="81">
        <f t="shared" si="12"/>
        <v>3115005057</v>
      </c>
      <c r="AG25" s="81">
        <f>SUM(AG18:AG24)</f>
        <v>12015758743</v>
      </c>
      <c r="AH25" s="81">
        <f>SUM(AH18:AH24)</f>
        <v>12848664157</v>
      </c>
      <c r="AI25" s="82">
        <f>SUM(AI18:AI24)</f>
        <v>3115005057</v>
      </c>
      <c r="AJ25" s="116">
        <f t="shared" si="13"/>
        <v>0.25924330902654841</v>
      </c>
      <c r="AK25" s="117">
        <f t="shared" si="14"/>
        <v>0.20585291236013559</v>
      </c>
    </row>
    <row r="26" spans="1:37" ht="13" x14ac:dyDescent="0.3">
      <c r="A26" s="55" t="s">
        <v>101</v>
      </c>
      <c r="B26" s="56" t="s">
        <v>441</v>
      </c>
      <c r="C26" s="57" t="s">
        <v>442</v>
      </c>
      <c r="D26" s="77">
        <v>1382263565</v>
      </c>
      <c r="E26" s="78">
        <v>123732799</v>
      </c>
      <c r="F26" s="79">
        <f t="shared" si="0"/>
        <v>1505996364</v>
      </c>
      <c r="G26" s="77">
        <v>1382263565</v>
      </c>
      <c r="H26" s="78">
        <v>123732799</v>
      </c>
      <c r="I26" s="79">
        <f t="shared" si="1"/>
        <v>1505996364</v>
      </c>
      <c r="J26" s="77">
        <v>270869308</v>
      </c>
      <c r="K26" s="78">
        <v>17214094</v>
      </c>
      <c r="L26" s="78">
        <f t="shared" si="2"/>
        <v>288083402</v>
      </c>
      <c r="M26" s="95">
        <f t="shared" si="3"/>
        <v>0.19129090141681113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270869308</v>
      </c>
      <c r="AA26" s="78">
        <v>17214094</v>
      </c>
      <c r="AB26" s="78">
        <f t="shared" si="10"/>
        <v>288083402</v>
      </c>
      <c r="AC26" s="95">
        <f t="shared" si="11"/>
        <v>0.19129090141681113</v>
      </c>
      <c r="AD26" s="77">
        <v>257340600</v>
      </c>
      <c r="AE26" s="78">
        <v>23363759</v>
      </c>
      <c r="AF26" s="78">
        <f t="shared" si="12"/>
        <v>280704359</v>
      </c>
      <c r="AG26" s="78">
        <v>962929126</v>
      </c>
      <c r="AH26" s="78">
        <v>1007554431</v>
      </c>
      <c r="AI26" s="79">
        <v>280704359</v>
      </c>
      <c r="AJ26" s="114">
        <f t="shared" si="13"/>
        <v>0.29151092372295734</v>
      </c>
      <c r="AK26" s="115">
        <f t="shared" si="14"/>
        <v>2.6287596766532584E-2</v>
      </c>
    </row>
    <row r="27" spans="1:37" ht="13" x14ac:dyDescent="0.3">
      <c r="A27" s="55" t="s">
        <v>101</v>
      </c>
      <c r="B27" s="56" t="s">
        <v>443</v>
      </c>
      <c r="C27" s="57" t="s">
        <v>444</v>
      </c>
      <c r="D27" s="77">
        <v>1424493518</v>
      </c>
      <c r="E27" s="78">
        <v>358492510</v>
      </c>
      <c r="F27" s="79">
        <f t="shared" si="0"/>
        <v>1782986028</v>
      </c>
      <c r="G27" s="77">
        <v>1424493518</v>
      </c>
      <c r="H27" s="78">
        <v>358492510</v>
      </c>
      <c r="I27" s="79">
        <f t="shared" si="1"/>
        <v>1782986028</v>
      </c>
      <c r="J27" s="77">
        <v>465656841</v>
      </c>
      <c r="K27" s="78">
        <v>67980573</v>
      </c>
      <c r="L27" s="78">
        <f t="shared" si="2"/>
        <v>533637414</v>
      </c>
      <c r="M27" s="95">
        <f t="shared" si="3"/>
        <v>0.29929422082941864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465656841</v>
      </c>
      <c r="AA27" s="78">
        <v>67980573</v>
      </c>
      <c r="AB27" s="78">
        <f t="shared" si="10"/>
        <v>533637414</v>
      </c>
      <c r="AC27" s="95">
        <f t="shared" si="11"/>
        <v>0.29929422082941864</v>
      </c>
      <c r="AD27" s="77">
        <v>456017251</v>
      </c>
      <c r="AE27" s="78">
        <v>82936441</v>
      </c>
      <c r="AF27" s="78">
        <f t="shared" si="12"/>
        <v>538953692</v>
      </c>
      <c r="AG27" s="78">
        <v>1781123721</v>
      </c>
      <c r="AH27" s="78">
        <v>1723240543</v>
      </c>
      <c r="AI27" s="79">
        <v>538953692</v>
      </c>
      <c r="AJ27" s="114">
        <f t="shared" si="13"/>
        <v>0.30259194554851476</v>
      </c>
      <c r="AK27" s="115">
        <f t="shared" si="14"/>
        <v>-9.8640719581525316E-3</v>
      </c>
    </row>
    <row r="28" spans="1:37" ht="13" x14ac:dyDescent="0.3">
      <c r="A28" s="55" t="s">
        <v>101</v>
      </c>
      <c r="B28" s="56" t="s">
        <v>445</v>
      </c>
      <c r="C28" s="57" t="s">
        <v>446</v>
      </c>
      <c r="D28" s="77">
        <v>1923323000</v>
      </c>
      <c r="E28" s="78">
        <v>580182587</v>
      </c>
      <c r="F28" s="79">
        <f t="shared" si="0"/>
        <v>2503505587</v>
      </c>
      <c r="G28" s="77">
        <v>1923323000</v>
      </c>
      <c r="H28" s="78">
        <v>580182587</v>
      </c>
      <c r="I28" s="79">
        <f t="shared" si="1"/>
        <v>2503505587</v>
      </c>
      <c r="J28" s="77">
        <v>588133108</v>
      </c>
      <c r="K28" s="78">
        <v>45579063</v>
      </c>
      <c r="L28" s="78">
        <f t="shared" si="2"/>
        <v>633712171</v>
      </c>
      <c r="M28" s="95">
        <f t="shared" si="3"/>
        <v>0.25312992081611041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588133108</v>
      </c>
      <c r="AA28" s="78">
        <v>45579063</v>
      </c>
      <c r="AB28" s="78">
        <f t="shared" si="10"/>
        <v>633712171</v>
      </c>
      <c r="AC28" s="95">
        <f t="shared" si="11"/>
        <v>0.25312992081611041</v>
      </c>
      <c r="AD28" s="77">
        <v>108432430</v>
      </c>
      <c r="AE28" s="78">
        <v>80441662</v>
      </c>
      <c r="AF28" s="78">
        <f t="shared" si="12"/>
        <v>188874092</v>
      </c>
      <c r="AG28" s="78">
        <v>2413032007</v>
      </c>
      <c r="AH28" s="78">
        <v>2640851595</v>
      </c>
      <c r="AI28" s="79">
        <v>188874092</v>
      </c>
      <c r="AJ28" s="114">
        <f t="shared" si="13"/>
        <v>7.8272518330503846E-2</v>
      </c>
      <c r="AK28" s="115">
        <f t="shared" si="14"/>
        <v>2.3552096229270028</v>
      </c>
    </row>
    <row r="29" spans="1:37" ht="13" x14ac:dyDescent="0.3">
      <c r="A29" s="55" t="s">
        <v>101</v>
      </c>
      <c r="B29" s="56" t="s">
        <v>81</v>
      </c>
      <c r="C29" s="57" t="s">
        <v>82</v>
      </c>
      <c r="D29" s="77">
        <v>4778060750</v>
      </c>
      <c r="E29" s="78">
        <v>720934000</v>
      </c>
      <c r="F29" s="79">
        <f t="shared" si="0"/>
        <v>5498994750</v>
      </c>
      <c r="G29" s="77">
        <v>4778060750</v>
      </c>
      <c r="H29" s="78">
        <v>720934000</v>
      </c>
      <c r="I29" s="79">
        <f t="shared" si="1"/>
        <v>5498994750</v>
      </c>
      <c r="J29" s="77">
        <v>1450573631</v>
      </c>
      <c r="K29" s="78">
        <v>149170828</v>
      </c>
      <c r="L29" s="78">
        <f t="shared" si="2"/>
        <v>1599744459</v>
      </c>
      <c r="M29" s="95">
        <f t="shared" si="3"/>
        <v>0.2909158003833337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1450573631</v>
      </c>
      <c r="AA29" s="78">
        <v>149170828</v>
      </c>
      <c r="AB29" s="78">
        <f t="shared" si="10"/>
        <v>1599744459</v>
      </c>
      <c r="AC29" s="95">
        <f t="shared" si="11"/>
        <v>0.2909158003833337</v>
      </c>
      <c r="AD29" s="77">
        <v>1289582495</v>
      </c>
      <c r="AE29" s="78">
        <v>125014267</v>
      </c>
      <c r="AF29" s="78">
        <f t="shared" si="12"/>
        <v>1414596762</v>
      </c>
      <c r="AG29" s="78">
        <v>5121506647</v>
      </c>
      <c r="AH29" s="78">
        <v>5903301991</v>
      </c>
      <c r="AI29" s="79">
        <v>1414596762</v>
      </c>
      <c r="AJ29" s="114">
        <f t="shared" si="13"/>
        <v>0.27620715143045288</v>
      </c>
      <c r="AK29" s="115">
        <f t="shared" si="14"/>
        <v>0.13088372741517706</v>
      </c>
    </row>
    <row r="30" spans="1:37" ht="13" x14ac:dyDescent="0.3">
      <c r="A30" s="55" t="s">
        <v>116</v>
      </c>
      <c r="B30" s="56" t="s">
        <v>447</v>
      </c>
      <c r="C30" s="57" t="s">
        <v>448</v>
      </c>
      <c r="D30" s="77">
        <v>511392285</v>
      </c>
      <c r="E30" s="78">
        <v>205633023</v>
      </c>
      <c r="F30" s="79">
        <f t="shared" si="0"/>
        <v>717025308</v>
      </c>
      <c r="G30" s="77">
        <v>511392285</v>
      </c>
      <c r="H30" s="78">
        <v>205633023</v>
      </c>
      <c r="I30" s="79">
        <f t="shared" si="1"/>
        <v>717025308</v>
      </c>
      <c r="J30" s="77">
        <v>130536129</v>
      </c>
      <c r="K30" s="78">
        <v>45718514</v>
      </c>
      <c r="L30" s="78">
        <f t="shared" si="2"/>
        <v>176254643</v>
      </c>
      <c r="M30" s="95">
        <f t="shared" si="3"/>
        <v>0.24581369867073088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130536129</v>
      </c>
      <c r="AA30" s="78">
        <v>45718514</v>
      </c>
      <c r="AB30" s="78">
        <f t="shared" si="10"/>
        <v>176254643</v>
      </c>
      <c r="AC30" s="95">
        <f t="shared" si="11"/>
        <v>0.24581369867073088</v>
      </c>
      <c r="AD30" s="77">
        <v>126656069</v>
      </c>
      <c r="AE30" s="78">
        <v>8612152</v>
      </c>
      <c r="AF30" s="78">
        <f t="shared" si="12"/>
        <v>135268221</v>
      </c>
      <c r="AG30" s="78">
        <v>461200006</v>
      </c>
      <c r="AH30" s="78">
        <v>489545065</v>
      </c>
      <c r="AI30" s="79">
        <v>135268221</v>
      </c>
      <c r="AJ30" s="114">
        <f t="shared" si="13"/>
        <v>0.29329622558591206</v>
      </c>
      <c r="AK30" s="115">
        <f t="shared" si="14"/>
        <v>0.30300111657415818</v>
      </c>
    </row>
    <row r="31" spans="1:37" ht="14" x14ac:dyDescent="0.3">
      <c r="A31" s="58" t="s">
        <v>0</v>
      </c>
      <c r="B31" s="59" t="s">
        <v>449</v>
      </c>
      <c r="C31" s="60" t="s">
        <v>0</v>
      </c>
      <c r="D31" s="80">
        <f>SUM(D26:D30)</f>
        <v>10019533118</v>
      </c>
      <c r="E31" s="81">
        <f>SUM(E26:E30)</f>
        <v>1988974919</v>
      </c>
      <c r="F31" s="82">
        <f t="shared" si="0"/>
        <v>12008508037</v>
      </c>
      <c r="G31" s="80">
        <f>SUM(G26:G30)</f>
        <v>10019533118</v>
      </c>
      <c r="H31" s="81">
        <f>SUM(H26:H30)</f>
        <v>1988974919</v>
      </c>
      <c r="I31" s="82">
        <f t="shared" si="1"/>
        <v>12008508037</v>
      </c>
      <c r="J31" s="80">
        <f>SUM(J26:J30)</f>
        <v>2905769017</v>
      </c>
      <c r="K31" s="81">
        <f>SUM(K26:K30)</f>
        <v>325663072</v>
      </c>
      <c r="L31" s="81">
        <f t="shared" si="2"/>
        <v>3231432089</v>
      </c>
      <c r="M31" s="96">
        <f t="shared" si="3"/>
        <v>0.2690952180773396</v>
      </c>
      <c r="N31" s="80">
        <f>SUM(N26:N30)</f>
        <v>0</v>
      </c>
      <c r="O31" s="81">
        <f>SUM(O26:O30)</f>
        <v>0</v>
      </c>
      <c r="P31" s="81">
        <f t="shared" si="4"/>
        <v>0</v>
      </c>
      <c r="Q31" s="96">
        <f t="shared" si="5"/>
        <v>0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v>2905769017</v>
      </c>
      <c r="AA31" s="81">
        <v>325663072</v>
      </c>
      <c r="AB31" s="81">
        <f t="shared" si="10"/>
        <v>3231432089</v>
      </c>
      <c r="AC31" s="96">
        <f t="shared" si="11"/>
        <v>0.2690952180773396</v>
      </c>
      <c r="AD31" s="80">
        <f>SUM(AD26:AD30)</f>
        <v>2238028845</v>
      </c>
      <c r="AE31" s="81">
        <f>SUM(AE26:AE30)</f>
        <v>320368281</v>
      </c>
      <c r="AF31" s="81">
        <f t="shared" si="12"/>
        <v>2558397126</v>
      </c>
      <c r="AG31" s="81">
        <f>SUM(AG26:AG30)</f>
        <v>10739791507</v>
      </c>
      <c r="AH31" s="81">
        <f>SUM(AH26:AH30)</f>
        <v>11764493625</v>
      </c>
      <c r="AI31" s="82">
        <f>SUM(AI26:AI30)</f>
        <v>2558397126</v>
      </c>
      <c r="AJ31" s="116">
        <f t="shared" si="13"/>
        <v>0.23821664734669043</v>
      </c>
      <c r="AK31" s="117">
        <f t="shared" si="14"/>
        <v>0.26306899588035271</v>
      </c>
    </row>
    <row r="32" spans="1:37" ht="14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32050301537</v>
      </c>
      <c r="E32" s="84">
        <f>SUM(E9:E16,E18:E24,E26:E30)</f>
        <v>4008414064</v>
      </c>
      <c r="F32" s="85">
        <f t="shared" si="0"/>
        <v>36058715601</v>
      </c>
      <c r="G32" s="83">
        <f>SUM(G9:G16,G18:G24,G26:G30)</f>
        <v>32050301537</v>
      </c>
      <c r="H32" s="84">
        <f>SUM(H9:H16,H18:H24,H26:H30)</f>
        <v>4015208505</v>
      </c>
      <c r="I32" s="85">
        <f t="shared" si="1"/>
        <v>36065510042</v>
      </c>
      <c r="J32" s="83">
        <f>SUM(J9:J16,J18:J24,J26:J30)</f>
        <v>9203505796</v>
      </c>
      <c r="K32" s="84">
        <f>SUM(K9:K16,K18:K24,K26:K30)</f>
        <v>689929504</v>
      </c>
      <c r="L32" s="84">
        <f t="shared" si="2"/>
        <v>9893435300</v>
      </c>
      <c r="M32" s="97">
        <f t="shared" si="3"/>
        <v>0.27437015254435826</v>
      </c>
      <c r="N32" s="83">
        <f>SUM(N9:N16,N18:N24,N26:N30)</f>
        <v>0</v>
      </c>
      <c r="O32" s="84">
        <f>SUM(O9:O16,O18:O24,O26:O30)</f>
        <v>0</v>
      </c>
      <c r="P32" s="84">
        <f t="shared" si="4"/>
        <v>0</v>
      </c>
      <c r="Q32" s="97">
        <f t="shared" si="5"/>
        <v>0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v>9203505796</v>
      </c>
      <c r="AA32" s="84">
        <v>689929504</v>
      </c>
      <c r="AB32" s="84">
        <f t="shared" si="10"/>
        <v>9893435300</v>
      </c>
      <c r="AC32" s="97">
        <f t="shared" si="11"/>
        <v>0.27437015254435826</v>
      </c>
      <c r="AD32" s="83">
        <f>SUM(AD9:AD16,AD18:AD24,AD26:AD30)</f>
        <v>7642272623</v>
      </c>
      <c r="AE32" s="84">
        <f>SUM(AE9:AE16,AE18:AE24,AE26:AE30)</f>
        <v>672180441</v>
      </c>
      <c r="AF32" s="84">
        <f t="shared" si="12"/>
        <v>8314453064</v>
      </c>
      <c r="AG32" s="84">
        <f>SUM(AG9:AG16,AG18:AG24,AG26:AG30)</f>
        <v>33030613101</v>
      </c>
      <c r="AH32" s="84">
        <f>SUM(AH9:AH16,AH18:AH24,AH26:AH30)</f>
        <v>35489149846</v>
      </c>
      <c r="AI32" s="85">
        <f>SUM(AI9:AI16,AI18:AI24,AI26:AI30)</f>
        <v>8314453064</v>
      </c>
      <c r="AJ32" s="118">
        <f t="shared" si="13"/>
        <v>0.25171961048910352</v>
      </c>
      <c r="AK32" s="119">
        <f t="shared" si="14"/>
        <v>0.1899081303178789</v>
      </c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3EBA7E-2740-4D35-84B6-D24B39F59DA7}"/>
</file>

<file path=customXml/itemProps2.xml><?xml version="1.0" encoding="utf-8"?>
<ds:datastoreItem xmlns:ds="http://schemas.openxmlformats.org/officeDocument/2006/customXml" ds:itemID="{189A6AF6-9044-4AFE-96C4-2404ABD1A76F}"/>
</file>

<file path=customXml/itemProps3.xml><?xml version="1.0" encoding="utf-8"?>
<ds:datastoreItem xmlns:ds="http://schemas.openxmlformats.org/officeDocument/2006/customXml" ds:itemID="{0DD306FE-A1D1-4C62-8385-21DE8C3EE5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2025-10-30T10:23:15Z</dcterms:created>
  <dcterms:modified xsi:type="dcterms:W3CDTF">2025-10-30T12:51:54Z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