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7B25ED69-86F9-4EBD-888D-5DB9F533DC0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EC!$A$1:$AK$84</definedName>
    <definedName name="_xlnm.Print_Area" localSheetId="4">FS!$A$1:$AK$84</definedName>
    <definedName name="_xlnm.Print_Area" localSheetId="5">GT!$A$1:$AK$84</definedName>
    <definedName name="_xlnm.Print_Area" localSheetId="6">KZ!$A$1:$AK$84</definedName>
    <definedName name="_xlnm.Print_Area" localSheetId="7">LP!$A$1:$AK$84</definedName>
    <definedName name="_xlnm.Print_Area" localSheetId="8">MP!$A$1:$AK$84</definedName>
    <definedName name="_xlnm.Print_Area" localSheetId="9">NC!$A$1:$AK$84</definedName>
    <definedName name="_xlnm.Print_Area" localSheetId="10">NW!$A$1:$AK$84</definedName>
    <definedName name="_xlnm.Print_Area" localSheetId="1">'Summary per Metro'!$A$1:$AK$84</definedName>
    <definedName name="_xlnm.Print_Area" localSheetId="0">'Summary per Province'!$A$1:$AK$84</definedName>
    <definedName name="_xlnm.Print_Area" localSheetId="2">'Summary per Top 19'!$A$1:$AK$84</definedName>
    <definedName name="_xlnm.Print_Area" localSheetId="11">WC!$A$1:$AK$84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G45" i="12"/>
  <c r="AJ45" i="12" s="1"/>
  <c r="AE45" i="12"/>
  <c r="AD45" i="12"/>
  <c r="AF45" i="12" s="1"/>
  <c r="AB45" i="12"/>
  <c r="W45" i="12"/>
  <c r="V45" i="12"/>
  <c r="X45" i="12" s="1"/>
  <c r="S45" i="12"/>
  <c r="R45" i="12"/>
  <c r="T45" i="12" s="1"/>
  <c r="O45" i="12"/>
  <c r="N45" i="12"/>
  <c r="K45" i="12"/>
  <c r="J45" i="12"/>
  <c r="H45" i="12"/>
  <c r="G45" i="12"/>
  <c r="I45" i="12" s="1"/>
  <c r="E45" i="12"/>
  <c r="F45" i="12" s="1"/>
  <c r="AC45" i="12" s="1"/>
  <c r="D45" i="12"/>
  <c r="AI44" i="12"/>
  <c r="AH44" i="12"/>
  <c r="AG44" i="12"/>
  <c r="AJ44" i="12" s="1"/>
  <c r="AE44" i="12"/>
  <c r="AD44" i="12"/>
  <c r="AF44" i="12" s="1"/>
  <c r="AB44" i="12"/>
  <c r="W44" i="12"/>
  <c r="V44" i="12"/>
  <c r="S44" i="12"/>
  <c r="R44" i="12"/>
  <c r="T44" i="12" s="1"/>
  <c r="O44" i="12"/>
  <c r="N44" i="12"/>
  <c r="K44" i="12"/>
  <c r="J44" i="12"/>
  <c r="L44" i="12" s="1"/>
  <c r="H44" i="12"/>
  <c r="G44" i="12"/>
  <c r="I44" i="12" s="1"/>
  <c r="E44" i="12"/>
  <c r="D44" i="12"/>
  <c r="F44" i="12" s="1"/>
  <c r="AC44" i="12" s="1"/>
  <c r="AJ43" i="12"/>
  <c r="AF43" i="12"/>
  <c r="AB43" i="12"/>
  <c r="X43" i="12"/>
  <c r="T43" i="12"/>
  <c r="P43" i="12"/>
  <c r="L43" i="12"/>
  <c r="M43" i="12" s="1"/>
  <c r="I43" i="12"/>
  <c r="U43" i="12" s="1"/>
  <c r="F43" i="12"/>
  <c r="AJ42" i="12"/>
  <c r="AF42" i="12"/>
  <c r="AB42" i="12"/>
  <c r="X42" i="12"/>
  <c r="T42" i="12"/>
  <c r="P42" i="12"/>
  <c r="L42" i="12"/>
  <c r="I42" i="12"/>
  <c r="F42" i="12"/>
  <c r="Q42" i="12" s="1"/>
  <c r="AJ41" i="12"/>
  <c r="AF41" i="12"/>
  <c r="AB41" i="12"/>
  <c r="X41" i="12"/>
  <c r="T41" i="12"/>
  <c r="P41" i="12"/>
  <c r="Q41" i="12" s="1"/>
  <c r="L41" i="12"/>
  <c r="AK41" i="12" s="1"/>
  <c r="I41" i="12"/>
  <c r="Y41" i="12" s="1"/>
  <c r="F41" i="12"/>
  <c r="AC41" i="12" s="1"/>
  <c r="AJ40" i="12"/>
  <c r="AF40" i="12"/>
  <c r="AB40" i="12"/>
  <c r="AC40" i="12" s="1"/>
  <c r="X40" i="12"/>
  <c r="T40" i="12"/>
  <c r="P40" i="12"/>
  <c r="M40" i="12"/>
  <c r="L40" i="12"/>
  <c r="I40" i="12"/>
  <c r="Y40" i="12" s="1"/>
  <c r="F40" i="12"/>
  <c r="AJ39" i="12"/>
  <c r="AI39" i="12"/>
  <c r="AH39" i="12"/>
  <c r="AG39" i="12"/>
  <c r="AE39" i="12"/>
  <c r="AD39" i="12"/>
  <c r="AF39" i="12" s="1"/>
  <c r="AB39" i="12"/>
  <c r="X39" i="12"/>
  <c r="W39" i="12"/>
  <c r="V39" i="12"/>
  <c r="S39" i="12"/>
  <c r="R39" i="12"/>
  <c r="T39" i="12" s="1"/>
  <c r="O39" i="12"/>
  <c r="N39" i="12"/>
  <c r="P39" i="12" s="1"/>
  <c r="K39" i="12"/>
  <c r="J39" i="12"/>
  <c r="H39" i="12"/>
  <c r="G39" i="12"/>
  <c r="I39" i="12" s="1"/>
  <c r="E39" i="12"/>
  <c r="D39" i="12"/>
  <c r="AJ38" i="12"/>
  <c r="AF38" i="12"/>
  <c r="AB38" i="12"/>
  <c r="X38" i="12"/>
  <c r="T38" i="12"/>
  <c r="U38" i="12" s="1"/>
  <c r="P38" i="12"/>
  <c r="M38" i="12"/>
  <c r="L38" i="12"/>
  <c r="AK38" i="12" s="1"/>
  <c r="I38" i="12"/>
  <c r="Y38" i="12" s="1"/>
  <c r="F38" i="12"/>
  <c r="AC38" i="12" s="1"/>
  <c r="AJ37" i="12"/>
  <c r="AF37" i="12"/>
  <c r="AK37" i="12" s="1"/>
  <c r="AB37" i="12"/>
  <c r="X37" i="12"/>
  <c r="T37" i="12"/>
  <c r="P37" i="12"/>
  <c r="L37" i="12"/>
  <c r="I37" i="12"/>
  <c r="Y37" i="12" s="1"/>
  <c r="F37" i="12"/>
  <c r="AJ36" i="12"/>
  <c r="AF36" i="12"/>
  <c r="AB36" i="12"/>
  <c r="X36" i="12"/>
  <c r="T36" i="12"/>
  <c r="P36" i="12"/>
  <c r="L36" i="12"/>
  <c r="M36" i="12" s="1"/>
  <c r="I36" i="12"/>
  <c r="U36" i="12" s="1"/>
  <c r="F36" i="12"/>
  <c r="Q36" i="12" s="1"/>
  <c r="AJ35" i="12"/>
  <c r="AF35" i="12"/>
  <c r="AK35" i="12" s="1"/>
  <c r="AB35" i="12"/>
  <c r="X35" i="12"/>
  <c r="T35" i="12"/>
  <c r="P35" i="12"/>
  <c r="L35" i="12"/>
  <c r="I35" i="12"/>
  <c r="F35" i="12"/>
  <c r="AK34" i="12"/>
  <c r="AJ34" i="12"/>
  <c r="AF34" i="12"/>
  <c r="AB34" i="12"/>
  <c r="X34" i="12"/>
  <c r="T34" i="12"/>
  <c r="P34" i="12"/>
  <c r="L34" i="12"/>
  <c r="I34" i="12"/>
  <c r="Y34" i="12" s="1"/>
  <c r="F34" i="12"/>
  <c r="AJ33" i="12"/>
  <c r="AF33" i="12"/>
  <c r="AB33" i="12"/>
  <c r="X33" i="12"/>
  <c r="T33" i="12"/>
  <c r="P33" i="12"/>
  <c r="L33" i="12"/>
  <c r="I33" i="12"/>
  <c r="F33" i="12"/>
  <c r="Q33" i="12" s="1"/>
  <c r="AJ32" i="12"/>
  <c r="AF32" i="12"/>
  <c r="AK32" i="12" s="1"/>
  <c r="AB32" i="12"/>
  <c r="X32" i="12"/>
  <c r="T32" i="12"/>
  <c r="P32" i="12"/>
  <c r="L32" i="12"/>
  <c r="I32" i="12"/>
  <c r="Y32" i="12" s="1"/>
  <c r="F32" i="12"/>
  <c r="AK31" i="12"/>
  <c r="AJ31" i="12"/>
  <c r="AF31" i="12"/>
  <c r="AB31" i="12"/>
  <c r="X31" i="12"/>
  <c r="T31" i="12"/>
  <c r="P31" i="12"/>
  <c r="M31" i="12"/>
  <c r="L31" i="12"/>
  <c r="I31" i="12"/>
  <c r="Y31" i="12" s="1"/>
  <c r="F31" i="12"/>
  <c r="Q31" i="12" s="1"/>
  <c r="AJ30" i="12"/>
  <c r="AI30" i="12"/>
  <c r="AH30" i="12"/>
  <c r="AG30" i="12"/>
  <c r="AE30" i="12"/>
  <c r="AD30" i="12"/>
  <c r="AF30" i="12" s="1"/>
  <c r="AB30" i="12"/>
  <c r="W30" i="12"/>
  <c r="V30" i="12"/>
  <c r="X30" i="12" s="1"/>
  <c r="S30" i="12"/>
  <c r="R30" i="12"/>
  <c r="O30" i="12"/>
  <c r="N30" i="12"/>
  <c r="K30" i="12"/>
  <c r="J30" i="12"/>
  <c r="H30" i="12"/>
  <c r="G30" i="12"/>
  <c r="I30" i="12" s="1"/>
  <c r="E30" i="12"/>
  <c r="D30" i="12"/>
  <c r="F30" i="12" s="1"/>
  <c r="AJ29" i="12"/>
  <c r="AF29" i="12"/>
  <c r="AC29" i="12"/>
  <c r="AB29" i="12"/>
  <c r="X29" i="12"/>
  <c r="T29" i="12"/>
  <c r="P29" i="12"/>
  <c r="L29" i="12"/>
  <c r="I29" i="12"/>
  <c r="Y29" i="12" s="1"/>
  <c r="F29" i="12"/>
  <c r="AJ28" i="12"/>
  <c r="AF28" i="12"/>
  <c r="AB28" i="12"/>
  <c r="AC28" i="12" s="1"/>
  <c r="X28" i="12"/>
  <c r="T28" i="12"/>
  <c r="P28" i="12"/>
  <c r="L28" i="12"/>
  <c r="M28" i="12" s="1"/>
  <c r="I28" i="12"/>
  <c r="Y28" i="12" s="1"/>
  <c r="F28" i="12"/>
  <c r="AJ27" i="12"/>
  <c r="AF27" i="12"/>
  <c r="AK27" i="12" s="1"/>
  <c r="AC27" i="12"/>
  <c r="AB27" i="12"/>
  <c r="X27" i="12"/>
  <c r="T27" i="12"/>
  <c r="P27" i="12"/>
  <c r="L27" i="12"/>
  <c r="I27" i="12"/>
  <c r="U27" i="12" s="1"/>
  <c r="F27" i="12"/>
  <c r="Q27" i="12" s="1"/>
  <c r="AJ26" i="12"/>
  <c r="AF26" i="12"/>
  <c r="AK26" i="12" s="1"/>
  <c r="AB26" i="12"/>
  <c r="X26" i="12"/>
  <c r="U26" i="12"/>
  <c r="T26" i="12"/>
  <c r="P26" i="12"/>
  <c r="L26" i="12"/>
  <c r="I26" i="12"/>
  <c r="Y26" i="12" s="1"/>
  <c r="F26" i="12"/>
  <c r="Q26" i="12" s="1"/>
  <c r="AJ25" i="12"/>
  <c r="AF25" i="12"/>
  <c r="AK25" i="12" s="1"/>
  <c r="AB25" i="12"/>
  <c r="X25" i="12"/>
  <c r="T25" i="12"/>
  <c r="P25" i="12"/>
  <c r="L25" i="12"/>
  <c r="I25" i="12"/>
  <c r="F25" i="12"/>
  <c r="Q25" i="12" s="1"/>
  <c r="AI24" i="12"/>
  <c r="AH24" i="12"/>
  <c r="AG24" i="12"/>
  <c r="AE24" i="12"/>
  <c r="AD24" i="12"/>
  <c r="AB24" i="12"/>
  <c r="W24" i="12"/>
  <c r="V24" i="12"/>
  <c r="S24" i="12"/>
  <c r="R24" i="12"/>
  <c r="O24" i="12"/>
  <c r="N24" i="12"/>
  <c r="P24" i="12" s="1"/>
  <c r="K24" i="12"/>
  <c r="J24" i="12"/>
  <c r="H24" i="12"/>
  <c r="G24" i="12"/>
  <c r="E24" i="12"/>
  <c r="D24" i="12"/>
  <c r="AJ23" i="12"/>
  <c r="AF23" i="12"/>
  <c r="AK23" i="12" s="1"/>
  <c r="AB23" i="12"/>
  <c r="X23" i="12"/>
  <c r="T23" i="12"/>
  <c r="P23" i="12"/>
  <c r="L23" i="12"/>
  <c r="I23" i="12"/>
  <c r="F23" i="12"/>
  <c r="Q23" i="12" s="1"/>
  <c r="AJ22" i="12"/>
  <c r="AF22" i="12"/>
  <c r="AB22" i="12"/>
  <c r="X22" i="12"/>
  <c r="T22" i="12"/>
  <c r="U22" i="12" s="1"/>
  <c r="Q22" i="12"/>
  <c r="P22" i="12"/>
  <c r="L22" i="12"/>
  <c r="I22" i="12"/>
  <c r="F22" i="12"/>
  <c r="AJ21" i="12"/>
  <c r="AF21" i="12"/>
  <c r="AB21" i="12"/>
  <c r="X21" i="12"/>
  <c r="T21" i="12"/>
  <c r="U21" i="12" s="1"/>
  <c r="P21" i="12"/>
  <c r="L21" i="12"/>
  <c r="I21" i="12"/>
  <c r="F21" i="12"/>
  <c r="AJ20" i="12"/>
  <c r="AF20" i="12"/>
  <c r="AK20" i="12" s="1"/>
  <c r="AC20" i="12"/>
  <c r="AB20" i="12"/>
  <c r="X20" i="12"/>
  <c r="T20" i="12"/>
  <c r="U20" i="12" s="1"/>
  <c r="Q20" i="12"/>
  <c r="P20" i="12"/>
  <c r="L20" i="12"/>
  <c r="I20" i="12"/>
  <c r="F20" i="12"/>
  <c r="M20" i="12" s="1"/>
  <c r="AJ19" i="12"/>
  <c r="AF19" i="12"/>
  <c r="AK19" i="12" s="1"/>
  <c r="AB19" i="12"/>
  <c r="X19" i="12"/>
  <c r="T19" i="12"/>
  <c r="P19" i="12"/>
  <c r="L19" i="12"/>
  <c r="I19" i="12"/>
  <c r="Y19" i="12" s="1"/>
  <c r="F19" i="12"/>
  <c r="AJ18" i="12"/>
  <c r="AF18" i="12"/>
  <c r="AB18" i="12"/>
  <c r="AC18" i="12" s="1"/>
  <c r="X18" i="12"/>
  <c r="T18" i="12"/>
  <c r="P18" i="12"/>
  <c r="M18" i="12"/>
  <c r="L18" i="12"/>
  <c r="I18" i="12"/>
  <c r="F18" i="12"/>
  <c r="AI17" i="12"/>
  <c r="AH17" i="12"/>
  <c r="AG17" i="12"/>
  <c r="AJ17" i="12" s="1"/>
  <c r="AE17" i="12"/>
  <c r="AD17" i="12"/>
  <c r="AF17" i="12" s="1"/>
  <c r="AB17" i="12"/>
  <c r="W17" i="12"/>
  <c r="V17" i="12"/>
  <c r="S17" i="12"/>
  <c r="R17" i="12"/>
  <c r="T17" i="12" s="1"/>
  <c r="O17" i="12"/>
  <c r="N17" i="12"/>
  <c r="L17" i="12"/>
  <c r="K17" i="12"/>
  <c r="J17" i="12"/>
  <c r="H17" i="12"/>
  <c r="G17" i="12"/>
  <c r="I17" i="12" s="1"/>
  <c r="E17" i="12"/>
  <c r="D17" i="12"/>
  <c r="F17" i="12" s="1"/>
  <c r="AJ16" i="12"/>
  <c r="AF16" i="12"/>
  <c r="AB16" i="12"/>
  <c r="X16" i="12"/>
  <c r="T16" i="12"/>
  <c r="P16" i="12"/>
  <c r="L16" i="12"/>
  <c r="I16" i="12"/>
  <c r="F16" i="12"/>
  <c r="Q16" i="12" s="1"/>
  <c r="AJ15" i="12"/>
  <c r="AF15" i="12"/>
  <c r="AK15" i="12" s="1"/>
  <c r="AB15" i="12"/>
  <c r="X15" i="12"/>
  <c r="T15" i="12"/>
  <c r="P15" i="12"/>
  <c r="L15" i="12"/>
  <c r="I15" i="12"/>
  <c r="Y15" i="12" s="1"/>
  <c r="F15" i="12"/>
  <c r="Q15" i="12" s="1"/>
  <c r="AK14" i="12"/>
  <c r="AJ14" i="12"/>
  <c r="AF14" i="12"/>
  <c r="AB14" i="12"/>
  <c r="X14" i="12"/>
  <c r="T14" i="12"/>
  <c r="P14" i="12"/>
  <c r="L14" i="12"/>
  <c r="I14" i="12"/>
  <c r="Y14" i="12" s="1"/>
  <c r="F14" i="12"/>
  <c r="Q14" i="12" s="1"/>
  <c r="AJ13" i="12"/>
  <c r="AF13" i="12"/>
  <c r="AB13" i="12"/>
  <c r="X13" i="12"/>
  <c r="T13" i="12"/>
  <c r="U13" i="12" s="1"/>
  <c r="P13" i="12"/>
  <c r="L13" i="12"/>
  <c r="I13" i="12"/>
  <c r="F13" i="12"/>
  <c r="AJ12" i="12"/>
  <c r="AF12" i="12"/>
  <c r="AK12" i="12" s="1"/>
  <c r="AB12" i="12"/>
  <c r="X12" i="12"/>
  <c r="T12" i="12"/>
  <c r="P12" i="12"/>
  <c r="L12" i="12"/>
  <c r="I12" i="12"/>
  <c r="Y12" i="12" s="1"/>
  <c r="F12" i="12"/>
  <c r="AJ11" i="12"/>
  <c r="AF11" i="12"/>
  <c r="AB11" i="12"/>
  <c r="AC11" i="12" s="1"/>
  <c r="X11" i="12"/>
  <c r="T11" i="12"/>
  <c r="P11" i="12"/>
  <c r="Q11" i="12" s="1"/>
  <c r="L11" i="12"/>
  <c r="I11" i="12"/>
  <c r="Y11" i="12" s="1"/>
  <c r="F11" i="12"/>
  <c r="AI10" i="12"/>
  <c r="AH10" i="12"/>
  <c r="AG10" i="12"/>
  <c r="AE10" i="12"/>
  <c r="AD10" i="12"/>
  <c r="AF10" i="12" s="1"/>
  <c r="AB10" i="12"/>
  <c r="W10" i="12"/>
  <c r="V10" i="12"/>
  <c r="X10" i="12" s="1"/>
  <c r="S10" i="12"/>
  <c r="R10" i="12"/>
  <c r="O10" i="12"/>
  <c r="N10" i="12"/>
  <c r="P10" i="12" s="1"/>
  <c r="K10" i="12"/>
  <c r="J10" i="12"/>
  <c r="H10" i="12"/>
  <c r="G10" i="12"/>
  <c r="I10" i="12" s="1"/>
  <c r="E10" i="12"/>
  <c r="D10" i="12"/>
  <c r="AJ9" i="12"/>
  <c r="AF9" i="12"/>
  <c r="AK9" i="12" s="1"/>
  <c r="AB9" i="12"/>
  <c r="X9" i="12"/>
  <c r="T9" i="12"/>
  <c r="P9" i="12"/>
  <c r="L9" i="12"/>
  <c r="I9" i="12"/>
  <c r="Y9" i="12" s="1"/>
  <c r="F9" i="12"/>
  <c r="AI35" i="11"/>
  <c r="AJ35" i="11" s="1"/>
  <c r="AH35" i="11"/>
  <c r="AG35" i="11"/>
  <c r="AE35" i="11"/>
  <c r="AD35" i="11"/>
  <c r="AF35" i="11" s="1"/>
  <c r="AB35" i="11"/>
  <c r="W35" i="11"/>
  <c r="V35" i="11"/>
  <c r="S35" i="11"/>
  <c r="R35" i="11"/>
  <c r="T35" i="11" s="1"/>
  <c r="O35" i="11"/>
  <c r="P35" i="11" s="1"/>
  <c r="N35" i="11"/>
  <c r="K35" i="11"/>
  <c r="J35" i="11"/>
  <c r="H35" i="11"/>
  <c r="G35" i="11"/>
  <c r="E35" i="11"/>
  <c r="D35" i="11"/>
  <c r="F35" i="11" s="1"/>
  <c r="AI34" i="11"/>
  <c r="AJ34" i="11" s="1"/>
  <c r="AH34" i="11"/>
  <c r="AG34" i="11"/>
  <c r="AE34" i="11"/>
  <c r="AD34" i="11"/>
  <c r="AF34" i="11" s="1"/>
  <c r="AB34" i="11"/>
  <c r="W34" i="11"/>
  <c r="V34" i="11"/>
  <c r="X34" i="11" s="1"/>
  <c r="S34" i="11"/>
  <c r="R34" i="11"/>
  <c r="T34" i="11" s="1"/>
  <c r="O34" i="11"/>
  <c r="N34" i="11"/>
  <c r="P34" i="11" s="1"/>
  <c r="K34" i="11"/>
  <c r="J34" i="11"/>
  <c r="H34" i="11"/>
  <c r="G34" i="11"/>
  <c r="E34" i="11"/>
  <c r="D34" i="11"/>
  <c r="F34" i="11" s="1"/>
  <c r="AJ33" i="11"/>
  <c r="AF33" i="11"/>
  <c r="AB33" i="11"/>
  <c r="X33" i="11"/>
  <c r="T33" i="11"/>
  <c r="P33" i="11"/>
  <c r="L33" i="11"/>
  <c r="I33" i="11"/>
  <c r="U33" i="11" s="1"/>
  <c r="F33" i="11"/>
  <c r="AJ32" i="11"/>
  <c r="AF32" i="11"/>
  <c r="AK32" i="11" s="1"/>
  <c r="AB32" i="11"/>
  <c r="X32" i="11"/>
  <c r="T32" i="11"/>
  <c r="P32" i="11"/>
  <c r="L32" i="11"/>
  <c r="I32" i="11"/>
  <c r="U32" i="11" s="1"/>
  <c r="F32" i="11"/>
  <c r="Q32" i="11" s="1"/>
  <c r="AJ31" i="11"/>
  <c r="AF31" i="11"/>
  <c r="AB31" i="11"/>
  <c r="AC31" i="11" s="1"/>
  <c r="X31" i="11"/>
  <c r="T31" i="11"/>
  <c r="P31" i="11"/>
  <c r="L31" i="11"/>
  <c r="I31" i="11"/>
  <c r="F31" i="11"/>
  <c r="Q31" i="11" s="1"/>
  <c r="AJ30" i="11"/>
  <c r="AF30" i="11"/>
  <c r="AB30" i="11"/>
  <c r="X30" i="11"/>
  <c r="T30" i="11"/>
  <c r="P30" i="11"/>
  <c r="L30" i="11"/>
  <c r="I30" i="11"/>
  <c r="F30" i="11"/>
  <c r="AI29" i="11"/>
  <c r="AH29" i="11"/>
  <c r="AG29" i="11"/>
  <c r="AJ29" i="11" s="1"/>
  <c r="AE29" i="11"/>
  <c r="AD29" i="11"/>
  <c r="AF29" i="11" s="1"/>
  <c r="AB29" i="11"/>
  <c r="W29" i="11"/>
  <c r="V29" i="11"/>
  <c r="S29" i="11"/>
  <c r="T29" i="11" s="1"/>
  <c r="R29" i="11"/>
  <c r="O29" i="11"/>
  <c r="N29" i="11"/>
  <c r="P29" i="11" s="1"/>
  <c r="K29" i="11"/>
  <c r="J29" i="11"/>
  <c r="L29" i="11" s="1"/>
  <c r="H29" i="11"/>
  <c r="G29" i="11"/>
  <c r="E29" i="11"/>
  <c r="D29" i="11"/>
  <c r="AJ28" i="11"/>
  <c r="AF28" i="11"/>
  <c r="AK28" i="11" s="1"/>
  <c r="AB28" i="11"/>
  <c r="X28" i="11"/>
  <c r="T28" i="11"/>
  <c r="Q28" i="11"/>
  <c r="P28" i="11"/>
  <c r="L28" i="11"/>
  <c r="I28" i="11"/>
  <c r="F28" i="11"/>
  <c r="AC28" i="11" s="1"/>
  <c r="AJ27" i="11"/>
  <c r="AF27" i="11"/>
  <c r="AB27" i="11"/>
  <c r="X27" i="11"/>
  <c r="T27" i="11"/>
  <c r="P27" i="11"/>
  <c r="L27" i="11"/>
  <c r="AK27" i="11" s="1"/>
  <c r="I27" i="11"/>
  <c r="Y27" i="11" s="1"/>
  <c r="F27" i="11"/>
  <c r="AJ26" i="11"/>
  <c r="AF26" i="11"/>
  <c r="AB26" i="11"/>
  <c r="X26" i="11"/>
  <c r="T26" i="11"/>
  <c r="P26" i="11"/>
  <c r="L26" i="11"/>
  <c r="I26" i="11"/>
  <c r="Y26" i="11" s="1"/>
  <c r="F26" i="11"/>
  <c r="AJ25" i="11"/>
  <c r="AF25" i="11"/>
  <c r="AK25" i="11" s="1"/>
  <c r="AB25" i="11"/>
  <c r="AC25" i="11" s="1"/>
  <c r="X25" i="11"/>
  <c r="T25" i="11"/>
  <c r="P25" i="11"/>
  <c r="Q25" i="11" s="1"/>
  <c r="L25" i="11"/>
  <c r="M25" i="11" s="1"/>
  <c r="I25" i="11"/>
  <c r="Y25" i="11" s="1"/>
  <c r="F25" i="11"/>
  <c r="AJ24" i="11"/>
  <c r="AF24" i="11"/>
  <c r="AB24" i="11"/>
  <c r="X24" i="11"/>
  <c r="T24" i="11"/>
  <c r="P24" i="11"/>
  <c r="L24" i="11"/>
  <c r="I24" i="11"/>
  <c r="F24" i="11"/>
  <c r="AC24" i="11" s="1"/>
  <c r="AJ23" i="11"/>
  <c r="AF23" i="11"/>
  <c r="AK23" i="11" s="1"/>
  <c r="AB23" i="11"/>
  <c r="X23" i="11"/>
  <c r="T23" i="11"/>
  <c r="P23" i="11"/>
  <c r="L23" i="11"/>
  <c r="I23" i="11"/>
  <c r="F23" i="11"/>
  <c r="Q23" i="11" s="1"/>
  <c r="AI22" i="11"/>
  <c r="AH22" i="11"/>
  <c r="AG22" i="11"/>
  <c r="AE22" i="11"/>
  <c r="AD22" i="11"/>
  <c r="AF22" i="11" s="1"/>
  <c r="AB22" i="11"/>
  <c r="W22" i="11"/>
  <c r="V22" i="11"/>
  <c r="X22" i="11" s="1"/>
  <c r="T22" i="11"/>
  <c r="S22" i="11"/>
  <c r="R22" i="11"/>
  <c r="O22" i="11"/>
  <c r="N22" i="11"/>
  <c r="P22" i="11" s="1"/>
  <c r="L22" i="11"/>
  <c r="K22" i="11"/>
  <c r="J22" i="11"/>
  <c r="H22" i="11"/>
  <c r="G22" i="11"/>
  <c r="I22" i="11" s="1"/>
  <c r="E22" i="11"/>
  <c r="F22" i="11" s="1"/>
  <c r="AC22" i="11" s="1"/>
  <c r="D22" i="11"/>
  <c r="AJ21" i="11"/>
  <c r="AF21" i="11"/>
  <c r="AB21" i="11"/>
  <c r="X21" i="11"/>
  <c r="T21" i="11"/>
  <c r="P21" i="11"/>
  <c r="L21" i="11"/>
  <c r="I21" i="11"/>
  <c r="Y21" i="11" s="1"/>
  <c r="F21" i="11"/>
  <c r="Q21" i="11" s="1"/>
  <c r="AJ20" i="11"/>
  <c r="AF20" i="11"/>
  <c r="AB20" i="11"/>
  <c r="X20" i="11"/>
  <c r="T20" i="11"/>
  <c r="P20" i="11"/>
  <c r="L20" i="11"/>
  <c r="AK20" i="11" s="1"/>
  <c r="I20" i="11"/>
  <c r="Y20" i="11" s="1"/>
  <c r="F20" i="11"/>
  <c r="Q20" i="11" s="1"/>
  <c r="AK19" i="11"/>
  <c r="AJ19" i="11"/>
  <c r="AF19" i="11"/>
  <c r="AB19" i="11"/>
  <c r="X19" i="11"/>
  <c r="T19" i="11"/>
  <c r="P19" i="11"/>
  <c r="L19" i="11"/>
  <c r="I19" i="11"/>
  <c r="Y19" i="11" s="1"/>
  <c r="F19" i="11"/>
  <c r="AJ18" i="11"/>
  <c r="AF18" i="11"/>
  <c r="AB18" i="11"/>
  <c r="X18" i="11"/>
  <c r="T18" i="11"/>
  <c r="P18" i="11"/>
  <c r="L18" i="11"/>
  <c r="AK18" i="11" s="1"/>
  <c r="I18" i="11"/>
  <c r="Y18" i="11" s="1"/>
  <c r="F18" i="11"/>
  <c r="AC18" i="11" s="1"/>
  <c r="AK17" i="11"/>
  <c r="AJ17" i="11"/>
  <c r="AF17" i="11"/>
  <c r="AB17" i="11"/>
  <c r="X17" i="11"/>
  <c r="T17" i="11"/>
  <c r="P17" i="11"/>
  <c r="L17" i="11"/>
  <c r="I17" i="11"/>
  <c r="Y17" i="11" s="1"/>
  <c r="F17" i="11"/>
  <c r="AJ16" i="11"/>
  <c r="AF16" i="11"/>
  <c r="AB16" i="11"/>
  <c r="X16" i="11"/>
  <c r="T16" i="11"/>
  <c r="P16" i="11"/>
  <c r="L16" i="11"/>
  <c r="I16" i="11"/>
  <c r="Y16" i="11" s="1"/>
  <c r="F16" i="11"/>
  <c r="AI15" i="11"/>
  <c r="AH15" i="11"/>
  <c r="AG15" i="11"/>
  <c r="AF15" i="11"/>
  <c r="AE15" i="11"/>
  <c r="AD15" i="11"/>
  <c r="AB15" i="11"/>
  <c r="W15" i="11"/>
  <c r="V15" i="11"/>
  <c r="X15" i="11" s="1"/>
  <c r="S15" i="11"/>
  <c r="R15" i="11"/>
  <c r="T15" i="11" s="1"/>
  <c r="P15" i="11"/>
  <c r="O15" i="11"/>
  <c r="N15" i="11"/>
  <c r="K15" i="11"/>
  <c r="J15" i="11"/>
  <c r="H15" i="11"/>
  <c r="I15" i="11" s="1"/>
  <c r="G15" i="11"/>
  <c r="E15" i="11"/>
  <c r="D15" i="11"/>
  <c r="F15" i="11" s="1"/>
  <c r="AJ14" i="11"/>
  <c r="AF14" i="11"/>
  <c r="AK14" i="11" s="1"/>
  <c r="AB14" i="11"/>
  <c r="AC14" i="11" s="1"/>
  <c r="X14" i="11"/>
  <c r="T14" i="11"/>
  <c r="P14" i="11"/>
  <c r="L14" i="11"/>
  <c r="I14" i="11"/>
  <c r="U14" i="11" s="1"/>
  <c r="F14" i="11"/>
  <c r="M14" i="11" s="1"/>
  <c r="AJ13" i="11"/>
  <c r="AF13" i="11"/>
  <c r="AB13" i="11"/>
  <c r="X13" i="11"/>
  <c r="T13" i="11"/>
  <c r="P13" i="11"/>
  <c r="L13" i="11"/>
  <c r="I13" i="11"/>
  <c r="F13" i="11"/>
  <c r="AJ12" i="11"/>
  <c r="AF12" i="11"/>
  <c r="AK12" i="11" s="1"/>
  <c r="AB12" i="11"/>
  <c r="AC12" i="11" s="1"/>
  <c r="X12" i="11"/>
  <c r="T12" i="11"/>
  <c r="P12" i="11"/>
  <c r="L12" i="11"/>
  <c r="M12" i="11" s="1"/>
  <c r="I12" i="11"/>
  <c r="F12" i="11"/>
  <c r="AJ11" i="11"/>
  <c r="AF11" i="11"/>
  <c r="AK11" i="11" s="1"/>
  <c r="AB11" i="11"/>
  <c r="X11" i="11"/>
  <c r="T11" i="11"/>
  <c r="P11" i="11"/>
  <c r="L11" i="11"/>
  <c r="I11" i="11"/>
  <c r="Y11" i="11" s="1"/>
  <c r="F11" i="11"/>
  <c r="Q11" i="11" s="1"/>
  <c r="AJ10" i="11"/>
  <c r="AF10" i="11"/>
  <c r="AK10" i="11" s="1"/>
  <c r="AB10" i="11"/>
  <c r="X10" i="11"/>
  <c r="T10" i="11"/>
  <c r="U10" i="11" s="1"/>
  <c r="Q10" i="11"/>
  <c r="P10" i="11"/>
  <c r="L10" i="11"/>
  <c r="I10" i="11"/>
  <c r="F10" i="11"/>
  <c r="AJ9" i="11"/>
  <c r="AF9" i="11"/>
  <c r="AK9" i="11" s="1"/>
  <c r="AB9" i="11"/>
  <c r="X9" i="11"/>
  <c r="T9" i="11"/>
  <c r="P9" i="11"/>
  <c r="L9" i="11"/>
  <c r="I9" i="11"/>
  <c r="Y9" i="11" s="1"/>
  <c r="F9" i="11"/>
  <c r="AC9" i="11" s="1"/>
  <c r="AI45" i="10"/>
  <c r="AH45" i="10"/>
  <c r="AG45" i="10"/>
  <c r="AJ45" i="10" s="1"/>
  <c r="AE45" i="10"/>
  <c r="AD45" i="10"/>
  <c r="AB45" i="10"/>
  <c r="W45" i="10"/>
  <c r="X45" i="10" s="1"/>
  <c r="V45" i="10"/>
  <c r="S45" i="10"/>
  <c r="R45" i="10"/>
  <c r="O45" i="10"/>
  <c r="N45" i="10"/>
  <c r="P45" i="10" s="1"/>
  <c r="K45" i="10"/>
  <c r="J45" i="10"/>
  <c r="L45" i="10" s="1"/>
  <c r="H45" i="10"/>
  <c r="G45" i="10"/>
  <c r="E45" i="10"/>
  <c r="D45" i="10"/>
  <c r="F45" i="10" s="1"/>
  <c r="AJ44" i="10"/>
  <c r="AI44" i="10"/>
  <c r="AH44" i="10"/>
  <c r="AG44" i="10"/>
  <c r="AE44" i="10"/>
  <c r="AD44" i="10"/>
  <c r="AF44" i="10" s="1"/>
  <c r="AK44" i="10" s="1"/>
  <c r="AB44" i="10"/>
  <c r="W44" i="10"/>
  <c r="V44" i="10"/>
  <c r="X44" i="10" s="1"/>
  <c r="S44" i="10"/>
  <c r="R44" i="10"/>
  <c r="O44" i="10"/>
  <c r="N44" i="10"/>
  <c r="P44" i="10" s="1"/>
  <c r="K44" i="10"/>
  <c r="J44" i="10"/>
  <c r="L44" i="10" s="1"/>
  <c r="H44" i="10"/>
  <c r="G44" i="10"/>
  <c r="E44" i="10"/>
  <c r="D44" i="10"/>
  <c r="AJ43" i="10"/>
  <c r="AF43" i="10"/>
  <c r="AK43" i="10" s="1"/>
  <c r="AB43" i="10"/>
  <c r="AC43" i="10" s="1"/>
  <c r="X43" i="10"/>
  <c r="T43" i="10"/>
  <c r="U43" i="10" s="1"/>
  <c r="P43" i="10"/>
  <c r="Q43" i="10" s="1"/>
  <c r="M43" i="10"/>
  <c r="L43" i="10"/>
  <c r="I43" i="10"/>
  <c r="F43" i="10"/>
  <c r="AJ42" i="10"/>
  <c r="AF42" i="10"/>
  <c r="AB42" i="10"/>
  <c r="X42" i="10"/>
  <c r="T42" i="10"/>
  <c r="P42" i="10"/>
  <c r="Q42" i="10" s="1"/>
  <c r="L42" i="10"/>
  <c r="I42" i="10"/>
  <c r="Y42" i="10" s="1"/>
  <c r="F42" i="10"/>
  <c r="AJ41" i="10"/>
  <c r="AF41" i="10"/>
  <c r="AB41" i="10"/>
  <c r="X41" i="10"/>
  <c r="T41" i="10"/>
  <c r="P41" i="10"/>
  <c r="Q41" i="10" s="1"/>
  <c r="L41" i="10"/>
  <c r="I41" i="10"/>
  <c r="U41" i="10" s="1"/>
  <c r="F41" i="10"/>
  <c r="AC41" i="10" s="1"/>
  <c r="AJ40" i="10"/>
  <c r="AF40" i="10"/>
  <c r="AB40" i="10"/>
  <c r="X40" i="10"/>
  <c r="T40" i="10"/>
  <c r="P40" i="10"/>
  <c r="L40" i="10"/>
  <c r="M40" i="10" s="1"/>
  <c r="I40" i="10"/>
  <c r="F40" i="10"/>
  <c r="Q40" i="10" s="1"/>
  <c r="AJ39" i="10"/>
  <c r="AF39" i="10"/>
  <c r="AB39" i="10"/>
  <c r="X39" i="10"/>
  <c r="T39" i="10"/>
  <c r="P39" i="10"/>
  <c r="Q39" i="10" s="1"/>
  <c r="L39" i="10"/>
  <c r="M39" i="10" s="1"/>
  <c r="I39" i="10"/>
  <c r="Y39" i="10" s="1"/>
  <c r="F39" i="10"/>
  <c r="AI38" i="10"/>
  <c r="AH38" i="10"/>
  <c r="AG38" i="10"/>
  <c r="AJ38" i="10" s="1"/>
  <c r="AE38" i="10"/>
  <c r="AF38" i="10" s="1"/>
  <c r="AD38" i="10"/>
  <c r="AB38" i="10"/>
  <c r="W38" i="10"/>
  <c r="V38" i="10"/>
  <c r="S38" i="10"/>
  <c r="R38" i="10"/>
  <c r="T38" i="10" s="1"/>
  <c r="O38" i="10"/>
  <c r="N38" i="10"/>
  <c r="K38" i="10"/>
  <c r="J38" i="10"/>
  <c r="H38" i="10"/>
  <c r="G38" i="10"/>
  <c r="E38" i="10"/>
  <c r="F38" i="10" s="1"/>
  <c r="D38" i="10"/>
  <c r="AK37" i="10"/>
  <c r="AJ37" i="10"/>
  <c r="AF37" i="10"/>
  <c r="AB37" i="10"/>
  <c r="X37" i="10"/>
  <c r="T37" i="10"/>
  <c r="P37" i="10"/>
  <c r="L37" i="10"/>
  <c r="I37" i="10"/>
  <c r="F37" i="10"/>
  <c r="AJ36" i="10"/>
  <c r="AF36" i="10"/>
  <c r="AK36" i="10" s="1"/>
  <c r="AB36" i="10"/>
  <c r="X36" i="10"/>
  <c r="U36" i="10"/>
  <c r="T36" i="10"/>
  <c r="P36" i="10"/>
  <c r="L36" i="10"/>
  <c r="I36" i="10"/>
  <c r="Y36" i="10" s="1"/>
  <c r="F36" i="10"/>
  <c r="AC36" i="10" s="1"/>
  <c r="AJ35" i="10"/>
  <c r="AF35" i="10"/>
  <c r="AK35" i="10" s="1"/>
  <c r="AB35" i="10"/>
  <c r="X35" i="10"/>
  <c r="T35" i="10"/>
  <c r="U35" i="10" s="1"/>
  <c r="P35" i="10"/>
  <c r="L35" i="10"/>
  <c r="I35" i="10"/>
  <c r="Y35" i="10" s="1"/>
  <c r="F35" i="10"/>
  <c r="AJ34" i="10"/>
  <c r="AF34" i="10"/>
  <c r="AK34" i="10" s="1"/>
  <c r="AB34" i="10"/>
  <c r="X34" i="10"/>
  <c r="T34" i="10"/>
  <c r="U34" i="10" s="1"/>
  <c r="Q34" i="10"/>
  <c r="P34" i="10"/>
  <c r="L34" i="10"/>
  <c r="I34" i="10"/>
  <c r="Y34" i="10" s="1"/>
  <c r="F34" i="10"/>
  <c r="AJ33" i="10"/>
  <c r="AF33" i="10"/>
  <c r="AB33" i="10"/>
  <c r="X33" i="10"/>
  <c r="T33" i="10"/>
  <c r="P33" i="10"/>
  <c r="Q33" i="10" s="1"/>
  <c r="L33" i="10"/>
  <c r="I33" i="10"/>
  <c r="Y33" i="10" s="1"/>
  <c r="F33" i="10"/>
  <c r="AJ32" i="10"/>
  <c r="AF32" i="10"/>
  <c r="AB32" i="10"/>
  <c r="X32" i="10"/>
  <c r="T32" i="10"/>
  <c r="P32" i="10"/>
  <c r="Q32" i="10" s="1"/>
  <c r="M32" i="10"/>
  <c r="L32" i="10"/>
  <c r="I32" i="10"/>
  <c r="F32" i="10"/>
  <c r="AC32" i="10" s="1"/>
  <c r="AI31" i="10"/>
  <c r="AH31" i="10"/>
  <c r="AG31" i="10"/>
  <c r="AE31" i="10"/>
  <c r="AD31" i="10"/>
  <c r="AB31" i="10"/>
  <c r="W31" i="10"/>
  <c r="V31" i="10"/>
  <c r="T31" i="10"/>
  <c r="S31" i="10"/>
  <c r="R31" i="10"/>
  <c r="O31" i="10"/>
  <c r="P31" i="10" s="1"/>
  <c r="N31" i="10"/>
  <c r="K31" i="10"/>
  <c r="J31" i="10"/>
  <c r="L31" i="10" s="1"/>
  <c r="H31" i="10"/>
  <c r="G31" i="10"/>
  <c r="I31" i="10" s="1"/>
  <c r="E31" i="10"/>
  <c r="D31" i="10"/>
  <c r="AJ30" i="10"/>
  <c r="AF30" i="10"/>
  <c r="AK30" i="10" s="1"/>
  <c r="AB30" i="10"/>
  <c r="AC30" i="10" s="1"/>
  <c r="X30" i="10"/>
  <c r="T30" i="10"/>
  <c r="P30" i="10"/>
  <c r="L30" i="10"/>
  <c r="M30" i="10" s="1"/>
  <c r="I30" i="10"/>
  <c r="F30" i="10"/>
  <c r="Q30" i="10" s="1"/>
  <c r="AJ29" i="10"/>
  <c r="AF29" i="10"/>
  <c r="AB29" i="10"/>
  <c r="X29" i="10"/>
  <c r="T29" i="10"/>
  <c r="P29" i="10"/>
  <c r="L29" i="10"/>
  <c r="I29" i="10"/>
  <c r="Y29" i="10" s="1"/>
  <c r="F29" i="10"/>
  <c r="AJ28" i="10"/>
  <c r="AF28" i="10"/>
  <c r="AB28" i="10"/>
  <c r="X28" i="10"/>
  <c r="T28" i="10"/>
  <c r="P28" i="10"/>
  <c r="L28" i="10"/>
  <c r="AK28" i="10" s="1"/>
  <c r="I28" i="10"/>
  <c r="Y28" i="10" s="1"/>
  <c r="F28" i="10"/>
  <c r="AJ27" i="10"/>
  <c r="AF27" i="10"/>
  <c r="AK27" i="10" s="1"/>
  <c r="AB27" i="10"/>
  <c r="X27" i="10"/>
  <c r="T27" i="10"/>
  <c r="U27" i="10" s="1"/>
  <c r="P27" i="10"/>
  <c r="L27" i="10"/>
  <c r="I27" i="10"/>
  <c r="F27" i="10"/>
  <c r="AJ26" i="10"/>
  <c r="AF26" i="10"/>
  <c r="AB26" i="10"/>
  <c r="X26" i="10"/>
  <c r="T26" i="10"/>
  <c r="P26" i="10"/>
  <c r="L26" i="10"/>
  <c r="I26" i="10"/>
  <c r="Y26" i="10" s="1"/>
  <c r="F26" i="10"/>
  <c r="AC26" i="10" s="1"/>
  <c r="AJ25" i="10"/>
  <c r="AF25" i="10"/>
  <c r="AK25" i="10" s="1"/>
  <c r="AC25" i="10"/>
  <c r="AB25" i="10"/>
  <c r="X25" i="10"/>
  <c r="T25" i="10"/>
  <c r="U25" i="10" s="1"/>
  <c r="Q25" i="10"/>
  <c r="P25" i="10"/>
  <c r="L25" i="10"/>
  <c r="I25" i="10"/>
  <c r="F25" i="10"/>
  <c r="M25" i="10" s="1"/>
  <c r="AJ24" i="10"/>
  <c r="AF24" i="10"/>
  <c r="AB24" i="10"/>
  <c r="X24" i="10"/>
  <c r="T24" i="10"/>
  <c r="P24" i="10"/>
  <c r="L24" i="10"/>
  <c r="I24" i="10"/>
  <c r="Y24" i="10" s="1"/>
  <c r="F24" i="10"/>
  <c r="AC24" i="10" s="1"/>
  <c r="AJ23" i="10"/>
  <c r="AF23" i="10"/>
  <c r="AK23" i="10" s="1"/>
  <c r="AC23" i="10"/>
  <c r="AB23" i="10"/>
  <c r="X23" i="10"/>
  <c r="T23" i="10"/>
  <c r="P23" i="10"/>
  <c r="Q23" i="10" s="1"/>
  <c r="M23" i="10"/>
  <c r="L23" i="10"/>
  <c r="I23" i="10"/>
  <c r="F23" i="10"/>
  <c r="AJ22" i="10"/>
  <c r="AF22" i="10"/>
  <c r="AB22" i="10"/>
  <c r="X22" i="10"/>
  <c r="T22" i="10"/>
  <c r="U22" i="10" s="1"/>
  <c r="P22" i="10"/>
  <c r="L22" i="10"/>
  <c r="I22" i="10"/>
  <c r="F22" i="10"/>
  <c r="Q22" i="10" s="1"/>
  <c r="AI21" i="10"/>
  <c r="AH21" i="10"/>
  <c r="AG21" i="10"/>
  <c r="AE21" i="10"/>
  <c r="AF21" i="10" s="1"/>
  <c r="AK21" i="10" s="1"/>
  <c r="AD21" i="10"/>
  <c r="AB21" i="10"/>
  <c r="W21" i="10"/>
  <c r="V21" i="10"/>
  <c r="X21" i="10" s="1"/>
  <c r="T21" i="10"/>
  <c r="S21" i="10"/>
  <c r="R21" i="10"/>
  <c r="O21" i="10"/>
  <c r="N21" i="10"/>
  <c r="P21" i="10" s="1"/>
  <c r="K21" i="10"/>
  <c r="J21" i="10"/>
  <c r="L21" i="10" s="1"/>
  <c r="H21" i="10"/>
  <c r="G21" i="10"/>
  <c r="I21" i="10" s="1"/>
  <c r="E21" i="10"/>
  <c r="D21" i="10"/>
  <c r="F21" i="10" s="1"/>
  <c r="AC21" i="10" s="1"/>
  <c r="AJ20" i="10"/>
  <c r="AF20" i="10"/>
  <c r="AB20" i="10"/>
  <c r="X20" i="10"/>
  <c r="T20" i="10"/>
  <c r="P20" i="10"/>
  <c r="Q20" i="10" s="1"/>
  <c r="L20" i="10"/>
  <c r="I20" i="10"/>
  <c r="F20" i="10"/>
  <c r="AJ19" i="10"/>
  <c r="AF19" i="10"/>
  <c r="AB19" i="10"/>
  <c r="X19" i="10"/>
  <c r="T19" i="10"/>
  <c r="P19" i="10"/>
  <c r="L19" i="10"/>
  <c r="AK19" i="10" s="1"/>
  <c r="I19" i="10"/>
  <c r="U19" i="10" s="1"/>
  <c r="F19" i="10"/>
  <c r="Q19" i="10" s="1"/>
  <c r="AJ18" i="10"/>
  <c r="AF18" i="10"/>
  <c r="AB18" i="10"/>
  <c r="X18" i="10"/>
  <c r="T18" i="10"/>
  <c r="P18" i="10"/>
  <c r="L18" i="10"/>
  <c r="I18" i="10"/>
  <c r="F18" i="10"/>
  <c r="AC18" i="10" s="1"/>
  <c r="AK17" i="10"/>
  <c r="AJ17" i="10"/>
  <c r="AF17" i="10"/>
  <c r="AB17" i="10"/>
  <c r="X17" i="10"/>
  <c r="T17" i="10"/>
  <c r="P17" i="10"/>
  <c r="L17" i="10"/>
  <c r="I17" i="10"/>
  <c r="Y17" i="10" s="1"/>
  <c r="F17" i="10"/>
  <c r="AC17" i="10" s="1"/>
  <c r="AJ16" i="10"/>
  <c r="AF16" i="10"/>
  <c r="AB16" i="10"/>
  <c r="X16" i="10"/>
  <c r="T16" i="10"/>
  <c r="P16" i="10"/>
  <c r="M16" i="10"/>
  <c r="L16" i="10"/>
  <c r="AK16" i="10" s="1"/>
  <c r="I16" i="10"/>
  <c r="Y16" i="10" s="1"/>
  <c r="F16" i="10"/>
  <c r="AC16" i="10" s="1"/>
  <c r="AJ15" i="10"/>
  <c r="AF15" i="10"/>
  <c r="AB15" i="10"/>
  <c r="X15" i="10"/>
  <c r="T15" i="10"/>
  <c r="P15" i="10"/>
  <c r="L15" i="10"/>
  <c r="I15" i="10"/>
  <c r="Y15" i="10" s="1"/>
  <c r="F15" i="10"/>
  <c r="AC15" i="10" s="1"/>
  <c r="AJ14" i="10"/>
  <c r="AF14" i="10"/>
  <c r="AB14" i="10"/>
  <c r="X14" i="10"/>
  <c r="T14" i="10"/>
  <c r="P14" i="10"/>
  <c r="L14" i="10"/>
  <c r="I14" i="10"/>
  <c r="U14" i="10" s="1"/>
  <c r="F14" i="10"/>
  <c r="AC14" i="10" s="1"/>
  <c r="AI13" i="10"/>
  <c r="AH13" i="10"/>
  <c r="AG13" i="10"/>
  <c r="AJ13" i="10" s="1"/>
  <c r="AE13" i="10"/>
  <c r="AD13" i="10"/>
  <c r="AB13" i="10"/>
  <c r="W13" i="10"/>
  <c r="X13" i="10" s="1"/>
  <c r="V13" i="10"/>
  <c r="S13" i="10"/>
  <c r="R13" i="10"/>
  <c r="T13" i="10" s="1"/>
  <c r="O13" i="10"/>
  <c r="P13" i="10" s="1"/>
  <c r="N13" i="10"/>
  <c r="K13" i="10"/>
  <c r="J13" i="10"/>
  <c r="L13" i="10" s="1"/>
  <c r="H13" i="10"/>
  <c r="G13" i="10"/>
  <c r="E13" i="10"/>
  <c r="D13" i="10"/>
  <c r="AJ12" i="10"/>
  <c r="AF12" i="10"/>
  <c r="AK12" i="10" s="1"/>
  <c r="AB12" i="10"/>
  <c r="AC12" i="10" s="1"/>
  <c r="X12" i="10"/>
  <c r="U12" i="10"/>
  <c r="T12" i="10"/>
  <c r="P12" i="10"/>
  <c r="L12" i="10"/>
  <c r="I12" i="10"/>
  <c r="F12" i="10"/>
  <c r="Q12" i="10" s="1"/>
  <c r="AJ11" i="10"/>
  <c r="AF11" i="10"/>
  <c r="AB11" i="10"/>
  <c r="AC11" i="10" s="1"/>
  <c r="X11" i="10"/>
  <c r="T11" i="10"/>
  <c r="P11" i="10"/>
  <c r="L11" i="10"/>
  <c r="AK11" i="10" s="1"/>
  <c r="I11" i="10"/>
  <c r="F11" i="10"/>
  <c r="AK10" i="10"/>
  <c r="AJ10" i="10"/>
  <c r="AF10" i="10"/>
  <c r="AB10" i="10"/>
  <c r="X10" i="10"/>
  <c r="T10" i="10"/>
  <c r="P10" i="10"/>
  <c r="L10" i="10"/>
  <c r="I10" i="10"/>
  <c r="F10" i="10"/>
  <c r="AJ9" i="10"/>
  <c r="AF9" i="10"/>
  <c r="AK9" i="10" s="1"/>
  <c r="AB9" i="10"/>
  <c r="X9" i="10"/>
  <c r="T9" i="10"/>
  <c r="P9" i="10"/>
  <c r="L9" i="10"/>
  <c r="I9" i="10"/>
  <c r="Y9" i="10" s="1"/>
  <c r="F9" i="10"/>
  <c r="AC9" i="10" s="1"/>
  <c r="AJ32" i="9"/>
  <c r="AI32" i="9"/>
  <c r="AH32" i="9"/>
  <c r="AG32" i="9"/>
  <c r="AE32" i="9"/>
  <c r="AD32" i="9"/>
  <c r="AF32" i="9" s="1"/>
  <c r="AB32" i="9"/>
  <c r="W32" i="9"/>
  <c r="V32" i="9"/>
  <c r="S32" i="9"/>
  <c r="T32" i="9" s="1"/>
  <c r="R32" i="9"/>
  <c r="O32" i="9"/>
  <c r="N32" i="9"/>
  <c r="P32" i="9" s="1"/>
  <c r="K32" i="9"/>
  <c r="L32" i="9" s="1"/>
  <c r="J32" i="9"/>
  <c r="H32" i="9"/>
  <c r="G32" i="9"/>
  <c r="E32" i="9"/>
  <c r="D32" i="9"/>
  <c r="AJ31" i="9"/>
  <c r="AI31" i="9"/>
  <c r="AH31" i="9"/>
  <c r="AG31" i="9"/>
  <c r="AE31" i="9"/>
  <c r="AD31" i="9"/>
  <c r="AF31" i="9" s="1"/>
  <c r="AB31" i="9"/>
  <c r="W31" i="9"/>
  <c r="V31" i="9"/>
  <c r="X31" i="9" s="1"/>
  <c r="S31" i="9"/>
  <c r="R31" i="9"/>
  <c r="O31" i="9"/>
  <c r="N31" i="9"/>
  <c r="K31" i="9"/>
  <c r="J31" i="9"/>
  <c r="I31" i="9"/>
  <c r="H31" i="9"/>
  <c r="G31" i="9"/>
  <c r="E31" i="9"/>
  <c r="D31" i="9"/>
  <c r="AJ30" i="9"/>
  <c r="AF30" i="9"/>
  <c r="AK30" i="9" s="1"/>
  <c r="AB30" i="9"/>
  <c r="X30" i="9"/>
  <c r="T30" i="9"/>
  <c r="P30" i="9"/>
  <c r="L30" i="9"/>
  <c r="I30" i="9"/>
  <c r="Y30" i="9" s="1"/>
  <c r="F30" i="9"/>
  <c r="AJ29" i="9"/>
  <c r="AF29" i="9"/>
  <c r="AK29" i="9" s="1"/>
  <c r="AB29" i="9"/>
  <c r="X29" i="9"/>
  <c r="T29" i="9"/>
  <c r="P29" i="9"/>
  <c r="L29" i="9"/>
  <c r="I29" i="9"/>
  <c r="Y29" i="9" s="1"/>
  <c r="F29" i="9"/>
  <c r="AJ28" i="9"/>
  <c r="AF28" i="9"/>
  <c r="AB28" i="9"/>
  <c r="X28" i="9"/>
  <c r="T28" i="9"/>
  <c r="U28" i="9" s="1"/>
  <c r="P28" i="9"/>
  <c r="M28" i="9"/>
  <c r="L28" i="9"/>
  <c r="I28" i="9"/>
  <c r="Y28" i="9" s="1"/>
  <c r="F28" i="9"/>
  <c r="AC28" i="9" s="1"/>
  <c r="AJ27" i="9"/>
  <c r="AF27" i="9"/>
  <c r="AB27" i="9"/>
  <c r="X27" i="9"/>
  <c r="T27" i="9"/>
  <c r="P27" i="9"/>
  <c r="L27" i="9"/>
  <c r="I27" i="9"/>
  <c r="U27" i="9" s="1"/>
  <c r="F27" i="9"/>
  <c r="AJ26" i="9"/>
  <c r="AF26" i="9"/>
  <c r="AB26" i="9"/>
  <c r="AC26" i="9" s="1"/>
  <c r="X26" i="9"/>
  <c r="T26" i="9"/>
  <c r="P26" i="9"/>
  <c r="L26" i="9"/>
  <c r="M26" i="9" s="1"/>
  <c r="I26" i="9"/>
  <c r="U26" i="9" s="1"/>
  <c r="F26" i="9"/>
  <c r="Q26" i="9" s="1"/>
  <c r="AI25" i="9"/>
  <c r="AH25" i="9"/>
  <c r="AG25" i="9"/>
  <c r="AJ25" i="9" s="1"/>
  <c r="AF25" i="9"/>
  <c r="AE25" i="9"/>
  <c r="AD25" i="9"/>
  <c r="AB25" i="9"/>
  <c r="W25" i="9"/>
  <c r="V25" i="9"/>
  <c r="S25" i="9"/>
  <c r="R25" i="9"/>
  <c r="O25" i="9"/>
  <c r="N25" i="9"/>
  <c r="K25" i="9"/>
  <c r="J25" i="9"/>
  <c r="L25" i="9" s="1"/>
  <c r="H25" i="9"/>
  <c r="G25" i="9"/>
  <c r="I25" i="9" s="1"/>
  <c r="E25" i="9"/>
  <c r="D25" i="9"/>
  <c r="F25" i="9" s="1"/>
  <c r="AC25" i="9" s="1"/>
  <c r="AJ24" i="9"/>
  <c r="AF24" i="9"/>
  <c r="AK24" i="9" s="1"/>
  <c r="AB24" i="9"/>
  <c r="AC24" i="9" s="1"/>
  <c r="Y24" i="9"/>
  <c r="X24" i="9"/>
  <c r="T24" i="9"/>
  <c r="P24" i="9"/>
  <c r="L24" i="9"/>
  <c r="M24" i="9" s="1"/>
  <c r="I24" i="9"/>
  <c r="U24" i="9" s="1"/>
  <c r="F24" i="9"/>
  <c r="AJ23" i="9"/>
  <c r="AF23" i="9"/>
  <c r="AB23" i="9"/>
  <c r="X23" i="9"/>
  <c r="T23" i="9"/>
  <c r="P23" i="9"/>
  <c r="L23" i="9"/>
  <c r="I23" i="9"/>
  <c r="F23" i="9"/>
  <c r="Q23" i="9" s="1"/>
  <c r="AJ22" i="9"/>
  <c r="AF22" i="9"/>
  <c r="AK22" i="9" s="1"/>
  <c r="AB22" i="9"/>
  <c r="X22" i="9"/>
  <c r="U22" i="9"/>
  <c r="T22" i="9"/>
  <c r="P22" i="9"/>
  <c r="L22" i="9"/>
  <c r="I22" i="9"/>
  <c r="F22" i="9"/>
  <c r="AJ21" i="9"/>
  <c r="AF21" i="9"/>
  <c r="AK21" i="9" s="1"/>
  <c r="AB21" i="9"/>
  <c r="X21" i="9"/>
  <c r="T21" i="9"/>
  <c r="P21" i="9"/>
  <c r="L21" i="9"/>
  <c r="I21" i="9"/>
  <c r="F21" i="9"/>
  <c r="AJ20" i="9"/>
  <c r="AF20" i="9"/>
  <c r="AK20" i="9" s="1"/>
  <c r="AC20" i="9"/>
  <c r="AB20" i="9"/>
  <c r="X20" i="9"/>
  <c r="T20" i="9"/>
  <c r="U20" i="9" s="1"/>
  <c r="Q20" i="9"/>
  <c r="P20" i="9"/>
  <c r="L20" i="9"/>
  <c r="I20" i="9"/>
  <c r="F20" i="9"/>
  <c r="M20" i="9" s="1"/>
  <c r="AJ19" i="9"/>
  <c r="AF19" i="9"/>
  <c r="AK19" i="9" s="1"/>
  <c r="AC19" i="9"/>
  <c r="AB19" i="9"/>
  <c r="X19" i="9"/>
  <c r="T19" i="9"/>
  <c r="U19" i="9" s="1"/>
  <c r="P19" i="9"/>
  <c r="L19" i="9"/>
  <c r="I19" i="9"/>
  <c r="Y19" i="9" s="1"/>
  <c r="F19" i="9"/>
  <c r="M19" i="9" s="1"/>
  <c r="AJ18" i="9"/>
  <c r="AF18" i="9"/>
  <c r="AK18" i="9" s="1"/>
  <c r="AC18" i="9"/>
  <c r="AB18" i="9"/>
  <c r="X18" i="9"/>
  <c r="T18" i="9"/>
  <c r="P18" i="9"/>
  <c r="L18" i="9"/>
  <c r="I18" i="9"/>
  <c r="U18" i="9" s="1"/>
  <c r="F18" i="9"/>
  <c r="M18" i="9" s="1"/>
  <c r="AI17" i="9"/>
  <c r="AH17" i="9"/>
  <c r="AG17" i="9"/>
  <c r="AJ17" i="9" s="1"/>
  <c r="AF17" i="9"/>
  <c r="AK17" i="9" s="1"/>
  <c r="AE17" i="9"/>
  <c r="AD17" i="9"/>
  <c r="AB17" i="9"/>
  <c r="W17" i="9"/>
  <c r="X17" i="9" s="1"/>
  <c r="V17" i="9"/>
  <c r="S17" i="9"/>
  <c r="R17" i="9"/>
  <c r="T17" i="9" s="1"/>
  <c r="O17" i="9"/>
  <c r="N17" i="9"/>
  <c r="K17" i="9"/>
  <c r="J17" i="9"/>
  <c r="L17" i="9" s="1"/>
  <c r="H17" i="9"/>
  <c r="G17" i="9"/>
  <c r="E17" i="9"/>
  <c r="D17" i="9"/>
  <c r="F17" i="9" s="1"/>
  <c r="AJ16" i="9"/>
  <c r="AF16" i="9"/>
  <c r="AK16" i="9" s="1"/>
  <c r="AB16" i="9"/>
  <c r="X16" i="9"/>
  <c r="T16" i="9"/>
  <c r="P16" i="9"/>
  <c r="L16" i="9"/>
  <c r="I16" i="9"/>
  <c r="U16" i="9" s="1"/>
  <c r="F16" i="9"/>
  <c r="AJ15" i="9"/>
  <c r="AF15" i="9"/>
  <c r="AB15" i="9"/>
  <c r="X15" i="9"/>
  <c r="T15" i="9"/>
  <c r="P15" i="9"/>
  <c r="L15" i="9"/>
  <c r="I15" i="9"/>
  <c r="Y15" i="9" s="1"/>
  <c r="F15" i="9"/>
  <c r="Q15" i="9" s="1"/>
  <c r="AJ14" i="9"/>
  <c r="AF14" i="9"/>
  <c r="AB14" i="9"/>
  <c r="X14" i="9"/>
  <c r="T14" i="9"/>
  <c r="P14" i="9"/>
  <c r="L14" i="9"/>
  <c r="AK14" i="9" s="1"/>
  <c r="I14" i="9"/>
  <c r="U14" i="9" s="1"/>
  <c r="F14" i="9"/>
  <c r="Q14" i="9" s="1"/>
  <c r="AK13" i="9"/>
  <c r="AJ13" i="9"/>
  <c r="AF13" i="9"/>
  <c r="AB13" i="9"/>
  <c r="X13" i="9"/>
  <c r="T13" i="9"/>
  <c r="P13" i="9"/>
  <c r="L13" i="9"/>
  <c r="I13" i="9"/>
  <c r="F13" i="9"/>
  <c r="AK12" i="9"/>
  <c r="AJ12" i="9"/>
  <c r="AF12" i="9"/>
  <c r="AB12" i="9"/>
  <c r="X12" i="9"/>
  <c r="T12" i="9"/>
  <c r="U12" i="9" s="1"/>
  <c r="P12" i="9"/>
  <c r="L12" i="9"/>
  <c r="I12" i="9"/>
  <c r="Y12" i="9" s="1"/>
  <c r="F12" i="9"/>
  <c r="AC12" i="9" s="1"/>
  <c r="AK11" i="9"/>
  <c r="AJ11" i="9"/>
  <c r="AF11" i="9"/>
  <c r="AC11" i="9"/>
  <c r="AB11" i="9"/>
  <c r="X11" i="9"/>
  <c r="T11" i="9"/>
  <c r="P11" i="9"/>
  <c r="L11" i="9"/>
  <c r="I11" i="9"/>
  <c r="F11" i="9"/>
  <c r="Q11" i="9" s="1"/>
  <c r="AJ10" i="9"/>
  <c r="AF10" i="9"/>
  <c r="AB10" i="9"/>
  <c r="X10" i="9"/>
  <c r="T10" i="9"/>
  <c r="P10" i="9"/>
  <c r="L10" i="9"/>
  <c r="I10" i="9"/>
  <c r="Y10" i="9" s="1"/>
  <c r="F10" i="9"/>
  <c r="AJ9" i="9"/>
  <c r="AF9" i="9"/>
  <c r="AK9" i="9" s="1"/>
  <c r="AC9" i="9"/>
  <c r="AB9" i="9"/>
  <c r="X9" i="9"/>
  <c r="T9" i="9"/>
  <c r="P9" i="9"/>
  <c r="Q9" i="9" s="1"/>
  <c r="L9" i="9"/>
  <c r="I9" i="9"/>
  <c r="F9" i="9"/>
  <c r="M9" i="9" s="1"/>
  <c r="AI41" i="8"/>
  <c r="AH41" i="8"/>
  <c r="AG41" i="8"/>
  <c r="AE41" i="8"/>
  <c r="AD41" i="8"/>
  <c r="AF41" i="8" s="1"/>
  <c r="AB41" i="8"/>
  <c r="W41" i="8"/>
  <c r="V41" i="8"/>
  <c r="X41" i="8" s="1"/>
  <c r="S41" i="8"/>
  <c r="R41" i="8"/>
  <c r="O41" i="8"/>
  <c r="N41" i="8"/>
  <c r="P41" i="8" s="1"/>
  <c r="K41" i="8"/>
  <c r="J41" i="8"/>
  <c r="L41" i="8" s="1"/>
  <c r="H41" i="8"/>
  <c r="G41" i="8"/>
  <c r="I41" i="8" s="1"/>
  <c r="E41" i="8"/>
  <c r="F41" i="8" s="1"/>
  <c r="AC41" i="8" s="1"/>
  <c r="D41" i="8"/>
  <c r="AI40" i="8"/>
  <c r="AH40" i="8"/>
  <c r="AG40" i="8"/>
  <c r="AJ40" i="8" s="1"/>
  <c r="AF40" i="8"/>
  <c r="AE40" i="8"/>
  <c r="AD40" i="8"/>
  <c r="AB40" i="8"/>
  <c r="W40" i="8"/>
  <c r="V40" i="8"/>
  <c r="S40" i="8"/>
  <c r="R40" i="8"/>
  <c r="T40" i="8" s="1"/>
  <c r="O40" i="8"/>
  <c r="N40" i="8"/>
  <c r="K40" i="8"/>
  <c r="J40" i="8"/>
  <c r="L40" i="8" s="1"/>
  <c r="H40" i="8"/>
  <c r="G40" i="8"/>
  <c r="I40" i="8" s="1"/>
  <c r="E40" i="8"/>
  <c r="D40" i="8"/>
  <c r="AJ39" i="8"/>
  <c r="AF39" i="8"/>
  <c r="AK39" i="8" s="1"/>
  <c r="AB39" i="8"/>
  <c r="X39" i="8"/>
  <c r="T39" i="8"/>
  <c r="P39" i="8"/>
  <c r="L39" i="8"/>
  <c r="I39" i="8"/>
  <c r="F39" i="8"/>
  <c r="Q39" i="8" s="1"/>
  <c r="AJ38" i="8"/>
  <c r="AF38" i="8"/>
  <c r="AK38" i="8" s="1"/>
  <c r="AB38" i="8"/>
  <c r="X38" i="8"/>
  <c r="T38" i="8"/>
  <c r="P38" i="8"/>
  <c r="L38" i="8"/>
  <c r="I38" i="8"/>
  <c r="F38" i="8"/>
  <c r="AJ37" i="8"/>
  <c r="AF37" i="8"/>
  <c r="AK37" i="8" s="1"/>
  <c r="AB37" i="8"/>
  <c r="X37" i="8"/>
  <c r="U37" i="8"/>
  <c r="T37" i="8"/>
  <c r="P37" i="8"/>
  <c r="L37" i="8"/>
  <c r="I37" i="8"/>
  <c r="F37" i="8"/>
  <c r="AJ36" i="8"/>
  <c r="AF36" i="8"/>
  <c r="AK36" i="8" s="1"/>
  <c r="AB36" i="8"/>
  <c r="X36" i="8"/>
  <c r="T36" i="8"/>
  <c r="Q36" i="8"/>
  <c r="P36" i="8"/>
  <c r="L36" i="8"/>
  <c r="I36" i="8"/>
  <c r="Y36" i="8" s="1"/>
  <c r="F36" i="8"/>
  <c r="AC36" i="8" s="1"/>
  <c r="AJ35" i="8"/>
  <c r="AF35" i="8"/>
  <c r="AK35" i="8" s="1"/>
  <c r="AB35" i="8"/>
  <c r="X35" i="8"/>
  <c r="T35" i="8"/>
  <c r="U35" i="8" s="1"/>
  <c r="Q35" i="8"/>
  <c r="P35" i="8"/>
  <c r="L35" i="8"/>
  <c r="I35" i="8"/>
  <c r="F35" i="8"/>
  <c r="AI34" i="8"/>
  <c r="AH34" i="8"/>
  <c r="AG34" i="8"/>
  <c r="AE34" i="8"/>
  <c r="AD34" i="8"/>
  <c r="AF34" i="8" s="1"/>
  <c r="AB34" i="8"/>
  <c r="X34" i="8"/>
  <c r="W34" i="8"/>
  <c r="V34" i="8"/>
  <c r="S34" i="8"/>
  <c r="R34" i="8"/>
  <c r="O34" i="8"/>
  <c r="N34" i="8"/>
  <c r="P34" i="8" s="1"/>
  <c r="K34" i="8"/>
  <c r="J34" i="8"/>
  <c r="H34" i="8"/>
  <c r="I34" i="8" s="1"/>
  <c r="G34" i="8"/>
  <c r="E34" i="8"/>
  <c r="D34" i="8"/>
  <c r="AJ33" i="8"/>
  <c r="AF33" i="8"/>
  <c r="AB33" i="8"/>
  <c r="X33" i="8"/>
  <c r="T33" i="8"/>
  <c r="P33" i="8"/>
  <c r="Q33" i="8" s="1"/>
  <c r="L33" i="8"/>
  <c r="I33" i="8"/>
  <c r="F33" i="8"/>
  <c r="AC33" i="8" s="1"/>
  <c r="AJ32" i="8"/>
  <c r="AF32" i="8"/>
  <c r="AB32" i="8"/>
  <c r="X32" i="8"/>
  <c r="T32" i="8"/>
  <c r="P32" i="8"/>
  <c r="Q32" i="8" s="1"/>
  <c r="M32" i="8"/>
  <c r="L32" i="8"/>
  <c r="I32" i="8"/>
  <c r="Y32" i="8" s="1"/>
  <c r="F32" i="8"/>
  <c r="AJ31" i="8"/>
  <c r="AF31" i="8"/>
  <c r="AB31" i="8"/>
  <c r="X31" i="8"/>
  <c r="T31" i="8"/>
  <c r="P31" i="8"/>
  <c r="L31" i="8"/>
  <c r="M31" i="8" s="1"/>
  <c r="I31" i="8"/>
  <c r="U31" i="8" s="1"/>
  <c r="F31" i="8"/>
  <c r="AJ30" i="8"/>
  <c r="AF30" i="8"/>
  <c r="AB30" i="8"/>
  <c r="X30" i="8"/>
  <c r="T30" i="8"/>
  <c r="P30" i="8"/>
  <c r="L30" i="8"/>
  <c r="I30" i="8"/>
  <c r="U30" i="8" s="1"/>
  <c r="F30" i="8"/>
  <c r="Q30" i="8" s="1"/>
  <c r="AJ29" i="8"/>
  <c r="AF29" i="8"/>
  <c r="AK29" i="8" s="1"/>
  <c r="AB29" i="8"/>
  <c r="X29" i="8"/>
  <c r="T29" i="8"/>
  <c r="P29" i="8"/>
  <c r="L29" i="8"/>
  <c r="I29" i="8"/>
  <c r="Y29" i="8" s="1"/>
  <c r="F29" i="8"/>
  <c r="Q29" i="8" s="1"/>
  <c r="AJ28" i="8"/>
  <c r="AF28" i="8"/>
  <c r="AK28" i="8" s="1"/>
  <c r="AB28" i="8"/>
  <c r="X28" i="8"/>
  <c r="U28" i="8"/>
  <c r="T28" i="8"/>
  <c r="P28" i="8"/>
  <c r="L28" i="8"/>
  <c r="I28" i="8"/>
  <c r="Y28" i="8" s="1"/>
  <c r="F28" i="8"/>
  <c r="AI27" i="8"/>
  <c r="AH27" i="8"/>
  <c r="AG27" i="8"/>
  <c r="AJ27" i="8" s="1"/>
  <c r="AE27" i="8"/>
  <c r="AD27" i="8"/>
  <c r="AB27" i="8"/>
  <c r="W27" i="8"/>
  <c r="V27" i="8"/>
  <c r="X27" i="8" s="1"/>
  <c r="T27" i="8"/>
  <c r="S27" i="8"/>
  <c r="R27" i="8"/>
  <c r="O27" i="8"/>
  <c r="N27" i="8"/>
  <c r="P27" i="8" s="1"/>
  <c r="L27" i="8"/>
  <c r="K27" i="8"/>
  <c r="J27" i="8"/>
  <c r="H27" i="8"/>
  <c r="G27" i="8"/>
  <c r="I27" i="8" s="1"/>
  <c r="E27" i="8"/>
  <c r="D27" i="8"/>
  <c r="F27" i="8" s="1"/>
  <c r="AJ26" i="8"/>
  <c r="AF26" i="8"/>
  <c r="AK26" i="8" s="1"/>
  <c r="AB26" i="8"/>
  <c r="X26" i="8"/>
  <c r="U26" i="8"/>
  <c r="T26" i="8"/>
  <c r="Q26" i="8"/>
  <c r="P26" i="8"/>
  <c r="L26" i="8"/>
  <c r="I26" i="8"/>
  <c r="F26" i="8"/>
  <c r="AJ25" i="8"/>
  <c r="AF25" i="8"/>
  <c r="AK25" i="8" s="1"/>
  <c r="AB25" i="8"/>
  <c r="X25" i="8"/>
  <c r="T25" i="8"/>
  <c r="Q25" i="8"/>
  <c r="P25" i="8"/>
  <c r="L25" i="8"/>
  <c r="I25" i="8"/>
  <c r="Y25" i="8" s="1"/>
  <c r="F25" i="8"/>
  <c r="AJ24" i="8"/>
  <c r="AF24" i="8"/>
  <c r="AK24" i="8" s="1"/>
  <c r="AC24" i="8"/>
  <c r="AB24" i="8"/>
  <c r="X24" i="8"/>
  <c r="T24" i="8"/>
  <c r="Q24" i="8"/>
  <c r="P24" i="8"/>
  <c r="M24" i="8"/>
  <c r="L24" i="8"/>
  <c r="I24" i="8"/>
  <c r="F24" i="8"/>
  <c r="AJ23" i="8"/>
  <c r="AF23" i="8"/>
  <c r="AC23" i="8"/>
  <c r="AB23" i="8"/>
  <c r="X23" i="8"/>
  <c r="T23" i="8"/>
  <c r="P23" i="8"/>
  <c r="Q23" i="8" s="1"/>
  <c r="L23" i="8"/>
  <c r="I23" i="8"/>
  <c r="Y23" i="8" s="1"/>
  <c r="F23" i="8"/>
  <c r="AJ22" i="8"/>
  <c r="AF22" i="8"/>
  <c r="AK22" i="8" s="1"/>
  <c r="AC22" i="8"/>
  <c r="AB22" i="8"/>
  <c r="X22" i="8"/>
  <c r="T22" i="8"/>
  <c r="P22" i="8"/>
  <c r="M22" i="8"/>
  <c r="L22" i="8"/>
  <c r="I22" i="8"/>
  <c r="F22" i="8"/>
  <c r="AI21" i="8"/>
  <c r="AH21" i="8"/>
  <c r="AG21" i="8"/>
  <c r="AJ21" i="8" s="1"/>
  <c r="AE21" i="8"/>
  <c r="AD21" i="8"/>
  <c r="AB21" i="8"/>
  <c r="W21" i="8"/>
  <c r="V21" i="8"/>
  <c r="X21" i="8" s="1"/>
  <c r="S21" i="8"/>
  <c r="R21" i="8"/>
  <c r="O21" i="8"/>
  <c r="N21" i="8"/>
  <c r="P21" i="8" s="1"/>
  <c r="K21" i="8"/>
  <c r="J21" i="8"/>
  <c r="L21" i="8" s="1"/>
  <c r="H21" i="8"/>
  <c r="G21" i="8"/>
  <c r="E21" i="8"/>
  <c r="D21" i="8"/>
  <c r="F21" i="8" s="1"/>
  <c r="AC21" i="8" s="1"/>
  <c r="AJ20" i="8"/>
  <c r="AF20" i="8"/>
  <c r="AB20" i="8"/>
  <c r="X20" i="8"/>
  <c r="T20" i="8"/>
  <c r="P20" i="8"/>
  <c r="L20" i="8"/>
  <c r="I20" i="8"/>
  <c r="U20" i="8" s="1"/>
  <c r="F20" i="8"/>
  <c r="Q20" i="8" s="1"/>
  <c r="AJ19" i="8"/>
  <c r="AF19" i="8"/>
  <c r="AK19" i="8" s="1"/>
  <c r="AB19" i="8"/>
  <c r="X19" i="8"/>
  <c r="T19" i="8"/>
  <c r="P19" i="8"/>
  <c r="L19" i="8"/>
  <c r="I19" i="8"/>
  <c r="Y19" i="8" s="1"/>
  <c r="F19" i="8"/>
  <c r="AJ18" i="8"/>
  <c r="AF18" i="8"/>
  <c r="AK18" i="8" s="1"/>
  <c r="AB18" i="8"/>
  <c r="X18" i="8"/>
  <c r="T18" i="8"/>
  <c r="U18" i="8" s="1"/>
  <c r="P18" i="8"/>
  <c r="L18" i="8"/>
  <c r="I18" i="8"/>
  <c r="F18" i="8"/>
  <c r="Q18" i="8" s="1"/>
  <c r="AJ17" i="8"/>
  <c r="AF17" i="8"/>
  <c r="AB17" i="8"/>
  <c r="X17" i="8"/>
  <c r="U17" i="8"/>
  <c r="T17" i="8"/>
  <c r="Q17" i="8"/>
  <c r="P17" i="8"/>
  <c r="L17" i="8"/>
  <c r="AK17" i="8" s="1"/>
  <c r="I17" i="8"/>
  <c r="F17" i="8"/>
  <c r="AJ16" i="8"/>
  <c r="AF16" i="8"/>
  <c r="AK16" i="8" s="1"/>
  <c r="AB16" i="8"/>
  <c r="X16" i="8"/>
  <c r="T16" i="8"/>
  <c r="P16" i="8"/>
  <c r="L16" i="8"/>
  <c r="I16" i="8"/>
  <c r="Y16" i="8" s="1"/>
  <c r="F16" i="8"/>
  <c r="AC16" i="8" s="1"/>
  <c r="AI15" i="8"/>
  <c r="AH15" i="8"/>
  <c r="AG15" i="8"/>
  <c r="AJ15" i="8" s="1"/>
  <c r="AE15" i="8"/>
  <c r="AD15" i="8"/>
  <c r="AF15" i="8" s="1"/>
  <c r="AB15" i="8"/>
  <c r="X15" i="8"/>
  <c r="W15" i="8"/>
  <c r="V15" i="8"/>
  <c r="S15" i="8"/>
  <c r="R15" i="8"/>
  <c r="P15" i="8"/>
  <c r="O15" i="8"/>
  <c r="N15" i="8"/>
  <c r="K15" i="8"/>
  <c r="J15" i="8"/>
  <c r="L15" i="8" s="1"/>
  <c r="I15" i="8"/>
  <c r="H15" i="8"/>
  <c r="G15" i="8"/>
  <c r="E15" i="8"/>
  <c r="D15" i="8"/>
  <c r="AJ14" i="8"/>
  <c r="AF14" i="8"/>
  <c r="AC14" i="8"/>
  <c r="AB14" i="8"/>
  <c r="X14" i="8"/>
  <c r="T14" i="8"/>
  <c r="P14" i="8"/>
  <c r="Q14" i="8" s="1"/>
  <c r="M14" i="8"/>
  <c r="L14" i="8"/>
  <c r="I14" i="8"/>
  <c r="F14" i="8"/>
  <c r="AJ13" i="8"/>
  <c r="AF13" i="8"/>
  <c r="AB13" i="8"/>
  <c r="X13" i="8"/>
  <c r="T13" i="8"/>
  <c r="U13" i="8" s="1"/>
  <c r="P13" i="8"/>
  <c r="L13" i="8"/>
  <c r="I13" i="8"/>
  <c r="F13" i="8"/>
  <c r="AJ12" i="8"/>
  <c r="AF12" i="8"/>
  <c r="AK12" i="8" s="1"/>
  <c r="AB12" i="8"/>
  <c r="AC12" i="8" s="1"/>
  <c r="X12" i="8"/>
  <c r="T12" i="8"/>
  <c r="P12" i="8"/>
  <c r="Q12" i="8" s="1"/>
  <c r="M12" i="8"/>
  <c r="L12" i="8"/>
  <c r="I12" i="8"/>
  <c r="F12" i="8"/>
  <c r="AJ11" i="8"/>
  <c r="AF11" i="8"/>
  <c r="AB11" i="8"/>
  <c r="X11" i="8"/>
  <c r="T11" i="8"/>
  <c r="P11" i="8"/>
  <c r="L11" i="8"/>
  <c r="I11" i="8"/>
  <c r="F11" i="8"/>
  <c r="AJ10" i="8"/>
  <c r="AF10" i="8"/>
  <c r="AB10" i="8"/>
  <c r="X10" i="8"/>
  <c r="T10" i="8"/>
  <c r="P10" i="8"/>
  <c r="L10" i="8"/>
  <c r="I10" i="8"/>
  <c r="Y10" i="8" s="1"/>
  <c r="F10" i="8"/>
  <c r="AJ9" i="8"/>
  <c r="AF9" i="8"/>
  <c r="AB9" i="8"/>
  <c r="X9" i="8"/>
  <c r="T9" i="8"/>
  <c r="P9" i="8"/>
  <c r="L9" i="8"/>
  <c r="AK9" i="8" s="1"/>
  <c r="I9" i="8"/>
  <c r="F9" i="8"/>
  <c r="Q9" i="8" s="1"/>
  <c r="AI74" i="7"/>
  <c r="AH74" i="7"/>
  <c r="AG74" i="7"/>
  <c r="AE74" i="7"/>
  <c r="AD74" i="7"/>
  <c r="AF74" i="7" s="1"/>
  <c r="AB74" i="7"/>
  <c r="W74" i="7"/>
  <c r="V74" i="7"/>
  <c r="T74" i="7"/>
  <c r="S74" i="7"/>
  <c r="R74" i="7"/>
  <c r="O74" i="7"/>
  <c r="P74" i="7" s="1"/>
  <c r="N74" i="7"/>
  <c r="K74" i="7"/>
  <c r="J74" i="7"/>
  <c r="L74" i="7" s="1"/>
  <c r="H74" i="7"/>
  <c r="G74" i="7"/>
  <c r="I74" i="7" s="1"/>
  <c r="E74" i="7"/>
  <c r="D74" i="7"/>
  <c r="F74" i="7" s="1"/>
  <c r="AI73" i="7"/>
  <c r="AH73" i="7"/>
  <c r="AG73" i="7"/>
  <c r="AJ73" i="7" s="1"/>
  <c r="AE73" i="7"/>
  <c r="AD73" i="7"/>
  <c r="AB73" i="7"/>
  <c r="W73" i="7"/>
  <c r="X73" i="7" s="1"/>
  <c r="V73" i="7"/>
  <c r="S73" i="7"/>
  <c r="R73" i="7"/>
  <c r="T73" i="7" s="1"/>
  <c r="O73" i="7"/>
  <c r="P73" i="7" s="1"/>
  <c r="N73" i="7"/>
  <c r="K73" i="7"/>
  <c r="J73" i="7"/>
  <c r="L73" i="7" s="1"/>
  <c r="H73" i="7"/>
  <c r="G73" i="7"/>
  <c r="E73" i="7"/>
  <c r="D73" i="7"/>
  <c r="F73" i="7" s="1"/>
  <c r="AJ72" i="7"/>
  <c r="AF72" i="7"/>
  <c r="AK72" i="7" s="1"/>
  <c r="AB72" i="7"/>
  <c r="X72" i="7"/>
  <c r="T72" i="7"/>
  <c r="U72" i="7" s="1"/>
  <c r="P72" i="7"/>
  <c r="L72" i="7"/>
  <c r="I72" i="7"/>
  <c r="F72" i="7"/>
  <c r="AJ71" i="7"/>
  <c r="AF71" i="7"/>
  <c r="AK71" i="7" s="1"/>
  <c r="AB71" i="7"/>
  <c r="X71" i="7"/>
  <c r="T71" i="7"/>
  <c r="P71" i="7"/>
  <c r="L71" i="7"/>
  <c r="I71" i="7"/>
  <c r="Y71" i="7" s="1"/>
  <c r="F71" i="7"/>
  <c r="AJ70" i="7"/>
  <c r="AF70" i="7"/>
  <c r="AK70" i="7" s="1"/>
  <c r="AC70" i="7"/>
  <c r="AB70" i="7"/>
  <c r="X70" i="7"/>
  <c r="T70" i="7"/>
  <c r="Q70" i="7"/>
  <c r="P70" i="7"/>
  <c r="L70" i="7"/>
  <c r="I70" i="7"/>
  <c r="Y70" i="7" s="1"/>
  <c r="F70" i="7"/>
  <c r="M70" i="7" s="1"/>
  <c r="AJ69" i="7"/>
  <c r="AF69" i="7"/>
  <c r="AK69" i="7" s="1"/>
  <c r="AB69" i="7"/>
  <c r="X69" i="7"/>
  <c r="T69" i="7"/>
  <c r="P69" i="7"/>
  <c r="L69" i="7"/>
  <c r="I69" i="7"/>
  <c r="Y69" i="7" s="1"/>
  <c r="F69" i="7"/>
  <c r="AJ68" i="7"/>
  <c r="AF68" i="7"/>
  <c r="AB68" i="7"/>
  <c r="AC68" i="7" s="1"/>
  <c r="X68" i="7"/>
  <c r="T68" i="7"/>
  <c r="P68" i="7"/>
  <c r="M68" i="7"/>
  <c r="L68" i="7"/>
  <c r="I68" i="7"/>
  <c r="U68" i="7" s="1"/>
  <c r="F68" i="7"/>
  <c r="AI67" i="7"/>
  <c r="AH67" i="7"/>
  <c r="AG67" i="7"/>
  <c r="AE67" i="7"/>
  <c r="AD67" i="7"/>
  <c r="AB67" i="7"/>
  <c r="W67" i="7"/>
  <c r="X67" i="7" s="1"/>
  <c r="V67" i="7"/>
  <c r="S67" i="7"/>
  <c r="R67" i="7"/>
  <c r="T67" i="7" s="1"/>
  <c r="O67" i="7"/>
  <c r="P67" i="7" s="1"/>
  <c r="N67" i="7"/>
  <c r="K67" i="7"/>
  <c r="J67" i="7"/>
  <c r="L67" i="7" s="1"/>
  <c r="H67" i="7"/>
  <c r="G67" i="7"/>
  <c r="I67" i="7" s="1"/>
  <c r="E67" i="7"/>
  <c r="D67" i="7"/>
  <c r="AJ66" i="7"/>
  <c r="AF66" i="7"/>
  <c r="AB66" i="7"/>
  <c r="X66" i="7"/>
  <c r="T66" i="7"/>
  <c r="P66" i="7"/>
  <c r="L66" i="7"/>
  <c r="I66" i="7"/>
  <c r="U66" i="7" s="1"/>
  <c r="F66" i="7"/>
  <c r="Q66" i="7" s="1"/>
  <c r="AJ65" i="7"/>
  <c r="AF65" i="7"/>
  <c r="AB65" i="7"/>
  <c r="X65" i="7"/>
  <c r="T65" i="7"/>
  <c r="P65" i="7"/>
  <c r="L65" i="7"/>
  <c r="I65" i="7"/>
  <c r="U65" i="7" s="1"/>
  <c r="F65" i="7"/>
  <c r="Q65" i="7" s="1"/>
  <c r="AJ64" i="7"/>
  <c r="AF64" i="7"/>
  <c r="AK64" i="7" s="1"/>
  <c r="AB64" i="7"/>
  <c r="X64" i="7"/>
  <c r="T64" i="7"/>
  <c r="P64" i="7"/>
  <c r="L64" i="7"/>
  <c r="I64" i="7"/>
  <c r="F64" i="7"/>
  <c r="AJ63" i="7"/>
  <c r="AF63" i="7"/>
  <c r="AK63" i="7" s="1"/>
  <c r="AB63" i="7"/>
  <c r="X63" i="7"/>
  <c r="T63" i="7"/>
  <c r="Q63" i="7"/>
  <c r="P63" i="7"/>
  <c r="L63" i="7"/>
  <c r="I63" i="7"/>
  <c r="F63" i="7"/>
  <c r="AC63" i="7" s="1"/>
  <c r="AJ62" i="7"/>
  <c r="AF62" i="7"/>
  <c r="AK62" i="7" s="1"/>
  <c r="AC62" i="7"/>
  <c r="AB62" i="7"/>
  <c r="X62" i="7"/>
  <c r="T62" i="7"/>
  <c r="U62" i="7" s="1"/>
  <c r="P62" i="7"/>
  <c r="Q62" i="7" s="1"/>
  <c r="M62" i="7"/>
  <c r="L62" i="7"/>
  <c r="I62" i="7"/>
  <c r="F62" i="7"/>
  <c r="AJ61" i="7"/>
  <c r="AI61" i="7"/>
  <c r="AH61" i="7"/>
  <c r="AG61" i="7"/>
  <c r="AE61" i="7"/>
  <c r="AD61" i="7"/>
  <c r="AB61" i="7"/>
  <c r="W61" i="7"/>
  <c r="V61" i="7"/>
  <c r="S61" i="7"/>
  <c r="R61" i="7"/>
  <c r="O61" i="7"/>
  <c r="N61" i="7"/>
  <c r="P61" i="7" s="1"/>
  <c r="K61" i="7"/>
  <c r="J61" i="7"/>
  <c r="H61" i="7"/>
  <c r="G61" i="7"/>
  <c r="E61" i="7"/>
  <c r="D61" i="7"/>
  <c r="AJ60" i="7"/>
  <c r="AF60" i="7"/>
  <c r="AB60" i="7"/>
  <c r="X60" i="7"/>
  <c r="T60" i="7"/>
  <c r="Q60" i="7"/>
  <c r="P60" i="7"/>
  <c r="M60" i="7"/>
  <c r="L60" i="7"/>
  <c r="I60" i="7"/>
  <c r="Y60" i="7" s="1"/>
  <c r="F60" i="7"/>
  <c r="AC60" i="7" s="1"/>
  <c r="AJ59" i="7"/>
  <c r="AF59" i="7"/>
  <c r="AB59" i="7"/>
  <c r="X59" i="7"/>
  <c r="T59" i="7"/>
  <c r="P59" i="7"/>
  <c r="Q59" i="7" s="1"/>
  <c r="L59" i="7"/>
  <c r="I59" i="7"/>
  <c r="F59" i="7"/>
  <c r="AJ58" i="7"/>
  <c r="AF58" i="7"/>
  <c r="AK58" i="7" s="1"/>
  <c r="AB58" i="7"/>
  <c r="X58" i="7"/>
  <c r="T58" i="7"/>
  <c r="P58" i="7"/>
  <c r="M58" i="7"/>
  <c r="L58" i="7"/>
  <c r="I58" i="7"/>
  <c r="U58" i="7" s="1"/>
  <c r="F58" i="7"/>
  <c r="AJ57" i="7"/>
  <c r="AF57" i="7"/>
  <c r="AB57" i="7"/>
  <c r="X57" i="7"/>
  <c r="T57" i="7"/>
  <c r="P57" i="7"/>
  <c r="L57" i="7"/>
  <c r="AK57" i="7" s="1"/>
  <c r="I57" i="7"/>
  <c r="U57" i="7" s="1"/>
  <c r="F57" i="7"/>
  <c r="Q57" i="7" s="1"/>
  <c r="AJ56" i="7"/>
  <c r="AF56" i="7"/>
  <c r="AB56" i="7"/>
  <c r="X56" i="7"/>
  <c r="T56" i="7"/>
  <c r="P56" i="7"/>
  <c r="L56" i="7"/>
  <c r="I56" i="7"/>
  <c r="U56" i="7" s="1"/>
  <c r="F56" i="7"/>
  <c r="Q56" i="7" s="1"/>
  <c r="AK55" i="7"/>
  <c r="AJ55" i="7"/>
  <c r="AF55" i="7"/>
  <c r="AB55" i="7"/>
  <c r="X55" i="7"/>
  <c r="T55" i="7"/>
  <c r="P55" i="7"/>
  <c r="L55" i="7"/>
  <c r="I55" i="7"/>
  <c r="F55" i="7"/>
  <c r="AJ54" i="7"/>
  <c r="AI54" i="7"/>
  <c r="AH54" i="7"/>
  <c r="AG54" i="7"/>
  <c r="AE54" i="7"/>
  <c r="AD54" i="7"/>
  <c r="AB54" i="7"/>
  <c r="X54" i="7"/>
  <c r="W54" i="7"/>
  <c r="V54" i="7"/>
  <c r="S54" i="7"/>
  <c r="R54" i="7"/>
  <c r="T54" i="7" s="1"/>
  <c r="U54" i="7" s="1"/>
  <c r="O54" i="7"/>
  <c r="N54" i="7"/>
  <c r="K54" i="7"/>
  <c r="J54" i="7"/>
  <c r="L54" i="7" s="1"/>
  <c r="H54" i="7"/>
  <c r="G54" i="7"/>
  <c r="I54" i="7" s="1"/>
  <c r="Y54" i="7" s="1"/>
  <c r="E54" i="7"/>
  <c r="D54" i="7"/>
  <c r="F54" i="7" s="1"/>
  <c r="AJ53" i="7"/>
  <c r="AF53" i="7"/>
  <c r="AB53" i="7"/>
  <c r="X53" i="7"/>
  <c r="T53" i="7"/>
  <c r="P53" i="7"/>
  <c r="L53" i="7"/>
  <c r="I53" i="7"/>
  <c r="F53" i="7"/>
  <c r="AJ52" i="7"/>
  <c r="AF52" i="7"/>
  <c r="AK52" i="7" s="1"/>
  <c r="AB52" i="7"/>
  <c r="AC52" i="7" s="1"/>
  <c r="X52" i="7"/>
  <c r="T52" i="7"/>
  <c r="P52" i="7"/>
  <c r="Q52" i="7" s="1"/>
  <c r="L52" i="7"/>
  <c r="I52" i="7"/>
  <c r="Y52" i="7" s="1"/>
  <c r="F52" i="7"/>
  <c r="AK51" i="7"/>
  <c r="AJ51" i="7"/>
  <c r="AF51" i="7"/>
  <c r="AC51" i="7"/>
  <c r="AB51" i="7"/>
  <c r="X51" i="7"/>
  <c r="T51" i="7"/>
  <c r="P51" i="7"/>
  <c r="Q51" i="7" s="1"/>
  <c r="M51" i="7"/>
  <c r="L51" i="7"/>
  <c r="I51" i="7"/>
  <c r="Y51" i="7" s="1"/>
  <c r="F51" i="7"/>
  <c r="AJ50" i="7"/>
  <c r="AF50" i="7"/>
  <c r="AB50" i="7"/>
  <c r="X50" i="7"/>
  <c r="T50" i="7"/>
  <c r="P50" i="7"/>
  <c r="L50" i="7"/>
  <c r="I50" i="7"/>
  <c r="Y50" i="7" s="1"/>
  <c r="F50" i="7"/>
  <c r="AC50" i="7" s="1"/>
  <c r="AJ49" i="7"/>
  <c r="AF49" i="7"/>
  <c r="AK49" i="7" s="1"/>
  <c r="AB49" i="7"/>
  <c r="X49" i="7"/>
  <c r="T49" i="7"/>
  <c r="P49" i="7"/>
  <c r="L49" i="7"/>
  <c r="I49" i="7"/>
  <c r="U49" i="7" s="1"/>
  <c r="F49" i="7"/>
  <c r="AI48" i="7"/>
  <c r="AH48" i="7"/>
  <c r="AG48" i="7"/>
  <c r="AE48" i="7"/>
  <c r="AD48" i="7"/>
  <c r="AB48" i="7"/>
  <c r="W48" i="7"/>
  <c r="V48" i="7"/>
  <c r="S48" i="7"/>
  <c r="T48" i="7" s="1"/>
  <c r="R48" i="7"/>
  <c r="O48" i="7"/>
  <c r="P48" i="7" s="1"/>
  <c r="N48" i="7"/>
  <c r="K48" i="7"/>
  <c r="L48" i="7" s="1"/>
  <c r="J48" i="7"/>
  <c r="H48" i="7"/>
  <c r="G48" i="7"/>
  <c r="E48" i="7"/>
  <c r="D48" i="7"/>
  <c r="AJ47" i="7"/>
  <c r="AF47" i="7"/>
  <c r="AB47" i="7"/>
  <c r="X47" i="7"/>
  <c r="T47" i="7"/>
  <c r="P47" i="7"/>
  <c r="L47" i="7"/>
  <c r="AK47" i="7" s="1"/>
  <c r="I47" i="7"/>
  <c r="F47" i="7"/>
  <c r="AJ46" i="7"/>
  <c r="AF46" i="7"/>
  <c r="AB46" i="7"/>
  <c r="X46" i="7"/>
  <c r="T46" i="7"/>
  <c r="P46" i="7"/>
  <c r="Q46" i="7" s="1"/>
  <c r="L46" i="7"/>
  <c r="I46" i="7"/>
  <c r="F46" i="7"/>
  <c r="AK45" i="7"/>
  <c r="AJ45" i="7"/>
  <c r="AF45" i="7"/>
  <c r="AB45" i="7"/>
  <c r="X45" i="7"/>
  <c r="T45" i="7"/>
  <c r="P45" i="7"/>
  <c r="L45" i="7"/>
  <c r="I45" i="7"/>
  <c r="F45" i="7"/>
  <c r="AJ44" i="7"/>
  <c r="AF44" i="7"/>
  <c r="AB44" i="7"/>
  <c r="X44" i="7"/>
  <c r="U44" i="7"/>
  <c r="T44" i="7"/>
  <c r="Q44" i="7"/>
  <c r="P44" i="7"/>
  <c r="L44" i="7"/>
  <c r="I44" i="7"/>
  <c r="F44" i="7"/>
  <c r="AJ43" i="7"/>
  <c r="AF43" i="7"/>
  <c r="AB43" i="7"/>
  <c r="X43" i="7"/>
  <c r="T43" i="7"/>
  <c r="U43" i="7" s="1"/>
  <c r="P43" i="7"/>
  <c r="Q43" i="7" s="1"/>
  <c r="L43" i="7"/>
  <c r="I43" i="7"/>
  <c r="F43" i="7"/>
  <c r="AJ42" i="7"/>
  <c r="AF42" i="7"/>
  <c r="AK42" i="7" s="1"/>
  <c r="AB42" i="7"/>
  <c r="AC42" i="7" s="1"/>
  <c r="X42" i="7"/>
  <c r="T42" i="7"/>
  <c r="Q42" i="7"/>
  <c r="P42" i="7"/>
  <c r="L42" i="7"/>
  <c r="I42" i="7"/>
  <c r="F42" i="7"/>
  <c r="M42" i="7" s="1"/>
  <c r="AI41" i="7"/>
  <c r="AH41" i="7"/>
  <c r="AG41" i="7"/>
  <c r="AE41" i="7"/>
  <c r="AD41" i="7"/>
  <c r="AF41" i="7" s="1"/>
  <c r="AB41" i="7"/>
  <c r="W41" i="7"/>
  <c r="V41" i="7"/>
  <c r="S41" i="7"/>
  <c r="R41" i="7"/>
  <c r="O41" i="7"/>
  <c r="N41" i="7"/>
  <c r="K41" i="7"/>
  <c r="J41" i="7"/>
  <c r="H41" i="7"/>
  <c r="G41" i="7"/>
  <c r="I41" i="7" s="1"/>
  <c r="E41" i="7"/>
  <c r="D41" i="7"/>
  <c r="AJ40" i="7"/>
  <c r="AF40" i="7"/>
  <c r="AB40" i="7"/>
  <c r="X40" i="7"/>
  <c r="T40" i="7"/>
  <c r="U40" i="7" s="1"/>
  <c r="P40" i="7"/>
  <c r="L40" i="7"/>
  <c r="I40" i="7"/>
  <c r="F40" i="7"/>
  <c r="AC40" i="7" s="1"/>
  <c r="AJ39" i="7"/>
  <c r="AF39" i="7"/>
  <c r="AK39" i="7" s="1"/>
  <c r="AB39" i="7"/>
  <c r="X39" i="7"/>
  <c r="T39" i="7"/>
  <c r="P39" i="7"/>
  <c r="M39" i="7"/>
  <c r="L39" i="7"/>
  <c r="I39" i="7"/>
  <c r="U39" i="7" s="1"/>
  <c r="F39" i="7"/>
  <c r="AJ38" i="7"/>
  <c r="AF38" i="7"/>
  <c r="AB38" i="7"/>
  <c r="X38" i="7"/>
  <c r="T38" i="7"/>
  <c r="P38" i="7"/>
  <c r="L38" i="7"/>
  <c r="AK38" i="7" s="1"/>
  <c r="I38" i="7"/>
  <c r="Y38" i="7" s="1"/>
  <c r="F38" i="7"/>
  <c r="Q38" i="7" s="1"/>
  <c r="AJ37" i="7"/>
  <c r="AF37" i="7"/>
  <c r="AK37" i="7" s="1"/>
  <c r="AB37" i="7"/>
  <c r="Y37" i="7"/>
  <c r="X37" i="7"/>
  <c r="T37" i="7"/>
  <c r="P37" i="7"/>
  <c r="L37" i="7"/>
  <c r="I37" i="7"/>
  <c r="F37" i="7"/>
  <c r="AI36" i="7"/>
  <c r="AJ36" i="7" s="1"/>
  <c r="AH36" i="7"/>
  <c r="AG36" i="7"/>
  <c r="AE36" i="7"/>
  <c r="AF36" i="7" s="1"/>
  <c r="AD36" i="7"/>
  <c r="AB36" i="7"/>
  <c r="W36" i="7"/>
  <c r="V36" i="7"/>
  <c r="S36" i="7"/>
  <c r="R36" i="7"/>
  <c r="T36" i="7" s="1"/>
  <c r="O36" i="7"/>
  <c r="N36" i="7"/>
  <c r="P36" i="7" s="1"/>
  <c r="K36" i="7"/>
  <c r="J36" i="7"/>
  <c r="L36" i="7" s="1"/>
  <c r="H36" i="7"/>
  <c r="I36" i="7" s="1"/>
  <c r="G36" i="7"/>
  <c r="E36" i="7"/>
  <c r="D36" i="7"/>
  <c r="AK35" i="7"/>
  <c r="AJ35" i="7"/>
  <c r="AF35" i="7"/>
  <c r="AB35" i="7"/>
  <c r="X35" i="7"/>
  <c r="T35" i="7"/>
  <c r="P35" i="7"/>
  <c r="L35" i="7"/>
  <c r="I35" i="7"/>
  <c r="F35" i="7"/>
  <c r="AJ34" i="7"/>
  <c r="AF34" i="7"/>
  <c r="AB34" i="7"/>
  <c r="X34" i="7"/>
  <c r="T34" i="7"/>
  <c r="P34" i="7"/>
  <c r="L34" i="7"/>
  <c r="I34" i="7"/>
  <c r="Y34" i="7" s="1"/>
  <c r="F34" i="7"/>
  <c r="AK33" i="7"/>
  <c r="AJ33" i="7"/>
  <c r="AF33" i="7"/>
  <c r="AB33" i="7"/>
  <c r="AC33" i="7" s="1"/>
  <c r="X33" i="7"/>
  <c r="T33" i="7"/>
  <c r="U33" i="7" s="1"/>
  <c r="P33" i="7"/>
  <c r="Q33" i="7" s="1"/>
  <c r="L33" i="7"/>
  <c r="M33" i="7" s="1"/>
  <c r="I33" i="7"/>
  <c r="F33" i="7"/>
  <c r="AJ32" i="7"/>
  <c r="AF32" i="7"/>
  <c r="AB32" i="7"/>
  <c r="X32" i="7"/>
  <c r="T32" i="7"/>
  <c r="P32" i="7"/>
  <c r="L32" i="7"/>
  <c r="AK32" i="7" s="1"/>
  <c r="I32" i="7"/>
  <c r="F32" i="7"/>
  <c r="AJ31" i="7"/>
  <c r="AF31" i="7"/>
  <c r="AK31" i="7" s="1"/>
  <c r="AB31" i="7"/>
  <c r="X31" i="7"/>
  <c r="U31" i="7"/>
  <c r="T31" i="7"/>
  <c r="P31" i="7"/>
  <c r="L31" i="7"/>
  <c r="I31" i="7"/>
  <c r="F31" i="7"/>
  <c r="AI30" i="7"/>
  <c r="AH30" i="7"/>
  <c r="AG30" i="7"/>
  <c r="AE30" i="7"/>
  <c r="AD30" i="7"/>
  <c r="AF30" i="7" s="1"/>
  <c r="AB30" i="7"/>
  <c r="W30" i="7"/>
  <c r="V30" i="7"/>
  <c r="X30" i="7" s="1"/>
  <c r="S30" i="7"/>
  <c r="R30" i="7"/>
  <c r="O30" i="7"/>
  <c r="N30" i="7"/>
  <c r="P30" i="7" s="1"/>
  <c r="K30" i="7"/>
  <c r="L30" i="7" s="1"/>
  <c r="J30" i="7"/>
  <c r="H30" i="7"/>
  <c r="I30" i="7" s="1"/>
  <c r="G30" i="7"/>
  <c r="E30" i="7"/>
  <c r="D30" i="7"/>
  <c r="F30" i="7" s="1"/>
  <c r="AJ29" i="7"/>
  <c r="AF29" i="7"/>
  <c r="AB29" i="7"/>
  <c r="AC29" i="7" s="1"/>
  <c r="X29" i="7"/>
  <c r="T29" i="7"/>
  <c r="P29" i="7"/>
  <c r="M29" i="7"/>
  <c r="L29" i="7"/>
  <c r="I29" i="7"/>
  <c r="F29" i="7"/>
  <c r="Q29" i="7" s="1"/>
  <c r="AJ28" i="7"/>
  <c r="AF28" i="7"/>
  <c r="AB28" i="7"/>
  <c r="X28" i="7"/>
  <c r="T28" i="7"/>
  <c r="U28" i="7" s="1"/>
  <c r="P28" i="7"/>
  <c r="L28" i="7"/>
  <c r="I28" i="7"/>
  <c r="F28" i="7"/>
  <c r="AJ27" i="7"/>
  <c r="AF27" i="7"/>
  <c r="AB27" i="7"/>
  <c r="X27" i="7"/>
  <c r="T27" i="7"/>
  <c r="P27" i="7"/>
  <c r="Q27" i="7" s="1"/>
  <c r="L27" i="7"/>
  <c r="I27" i="7"/>
  <c r="U27" i="7" s="1"/>
  <c r="F27" i="7"/>
  <c r="AJ26" i="7"/>
  <c r="AF26" i="7"/>
  <c r="AB26" i="7"/>
  <c r="X26" i="7"/>
  <c r="T26" i="7"/>
  <c r="P26" i="7"/>
  <c r="L26" i="7"/>
  <c r="AK26" i="7" s="1"/>
  <c r="I26" i="7"/>
  <c r="F26" i="7"/>
  <c r="AJ25" i="7"/>
  <c r="AI25" i="7"/>
  <c r="AH25" i="7"/>
  <c r="AG25" i="7"/>
  <c r="AE25" i="7"/>
  <c r="AD25" i="7"/>
  <c r="AF25" i="7" s="1"/>
  <c r="AB25" i="7"/>
  <c r="W25" i="7"/>
  <c r="V25" i="7"/>
  <c r="S25" i="7"/>
  <c r="T25" i="7" s="1"/>
  <c r="R25" i="7"/>
  <c r="O25" i="7"/>
  <c r="P25" i="7" s="1"/>
  <c r="N25" i="7"/>
  <c r="K25" i="7"/>
  <c r="J25" i="7"/>
  <c r="L25" i="7" s="1"/>
  <c r="H25" i="7"/>
  <c r="G25" i="7"/>
  <c r="E25" i="7"/>
  <c r="D25" i="7"/>
  <c r="AJ24" i="7"/>
  <c r="AF24" i="7"/>
  <c r="AK24" i="7" s="1"/>
  <c r="AB24" i="7"/>
  <c r="X24" i="7"/>
  <c r="T24" i="7"/>
  <c r="P24" i="7"/>
  <c r="L24" i="7"/>
  <c r="I24" i="7"/>
  <c r="F24" i="7"/>
  <c r="AC24" i="7" s="1"/>
  <c r="AJ23" i="7"/>
  <c r="AF23" i="7"/>
  <c r="AK23" i="7" s="1"/>
  <c r="AB23" i="7"/>
  <c r="X23" i="7"/>
  <c r="T23" i="7"/>
  <c r="P23" i="7"/>
  <c r="L23" i="7"/>
  <c r="I23" i="7"/>
  <c r="Y23" i="7" s="1"/>
  <c r="F23" i="7"/>
  <c r="AJ22" i="7"/>
  <c r="AF22" i="7"/>
  <c r="AK22" i="7" s="1"/>
  <c r="AB22" i="7"/>
  <c r="X22" i="7"/>
  <c r="T22" i="7"/>
  <c r="P22" i="7"/>
  <c r="L22" i="7"/>
  <c r="I22" i="7"/>
  <c r="Y22" i="7" s="1"/>
  <c r="F22" i="7"/>
  <c r="M22" i="7" s="1"/>
  <c r="AJ21" i="7"/>
  <c r="AF21" i="7"/>
  <c r="AK21" i="7" s="1"/>
  <c r="AB21" i="7"/>
  <c r="X21" i="7"/>
  <c r="T21" i="7"/>
  <c r="P21" i="7"/>
  <c r="L21" i="7"/>
  <c r="I21" i="7"/>
  <c r="F21" i="7"/>
  <c r="AC21" i="7" s="1"/>
  <c r="AJ20" i="7"/>
  <c r="AF20" i="7"/>
  <c r="AK20" i="7" s="1"/>
  <c r="AB20" i="7"/>
  <c r="AC20" i="7" s="1"/>
  <c r="X20" i="7"/>
  <c r="T20" i="7"/>
  <c r="P20" i="7"/>
  <c r="L20" i="7"/>
  <c r="I20" i="7"/>
  <c r="U20" i="7" s="1"/>
  <c r="F20" i="7"/>
  <c r="AJ19" i="7"/>
  <c r="AF19" i="7"/>
  <c r="AB19" i="7"/>
  <c r="X19" i="7"/>
  <c r="T19" i="7"/>
  <c r="U19" i="7" s="1"/>
  <c r="P19" i="7"/>
  <c r="L19" i="7"/>
  <c r="AK19" i="7" s="1"/>
  <c r="I19" i="7"/>
  <c r="Y19" i="7" s="1"/>
  <c r="F19" i="7"/>
  <c r="Q19" i="7" s="1"/>
  <c r="AJ18" i="7"/>
  <c r="AF18" i="7"/>
  <c r="AK18" i="7" s="1"/>
  <c r="AB18" i="7"/>
  <c r="Y18" i="7"/>
  <c r="X18" i="7"/>
  <c r="T18" i="7"/>
  <c r="P18" i="7"/>
  <c r="Q18" i="7" s="1"/>
  <c r="L18" i="7"/>
  <c r="I18" i="7"/>
  <c r="F18" i="7"/>
  <c r="AJ17" i="7"/>
  <c r="AF17" i="7"/>
  <c r="AB17" i="7"/>
  <c r="X17" i="7"/>
  <c r="T17" i="7"/>
  <c r="P17" i="7"/>
  <c r="L17" i="7"/>
  <c r="I17" i="7"/>
  <c r="Y17" i="7" s="1"/>
  <c r="F17" i="7"/>
  <c r="AJ16" i="7"/>
  <c r="AI16" i="7"/>
  <c r="AH16" i="7"/>
  <c r="AG16" i="7"/>
  <c r="AE16" i="7"/>
  <c r="AD16" i="7"/>
  <c r="AF16" i="7" s="1"/>
  <c r="AB16" i="7"/>
  <c r="W16" i="7"/>
  <c r="X16" i="7" s="1"/>
  <c r="V16" i="7"/>
  <c r="T16" i="7"/>
  <c r="S16" i="7"/>
  <c r="R16" i="7"/>
  <c r="O16" i="7"/>
  <c r="N16" i="7"/>
  <c r="K16" i="7"/>
  <c r="L16" i="7" s="1"/>
  <c r="J16" i="7"/>
  <c r="H16" i="7"/>
  <c r="G16" i="7"/>
  <c r="E16" i="7"/>
  <c r="D16" i="7"/>
  <c r="AJ15" i="7"/>
  <c r="AF15" i="7"/>
  <c r="AB15" i="7"/>
  <c r="X15" i="7"/>
  <c r="T15" i="7"/>
  <c r="U15" i="7" s="1"/>
  <c r="P15" i="7"/>
  <c r="L15" i="7"/>
  <c r="I15" i="7"/>
  <c r="F15" i="7"/>
  <c r="AC15" i="7" s="1"/>
  <c r="AJ14" i="7"/>
  <c r="AF14" i="7"/>
  <c r="AB14" i="7"/>
  <c r="AC14" i="7" s="1"/>
  <c r="X14" i="7"/>
  <c r="T14" i="7"/>
  <c r="P14" i="7"/>
  <c r="L14" i="7"/>
  <c r="M14" i="7" s="1"/>
  <c r="I14" i="7"/>
  <c r="Y14" i="7" s="1"/>
  <c r="F14" i="7"/>
  <c r="AJ13" i="7"/>
  <c r="AF13" i="7"/>
  <c r="AK13" i="7" s="1"/>
  <c r="AB13" i="7"/>
  <c r="X13" i="7"/>
  <c r="T13" i="7"/>
  <c r="P13" i="7"/>
  <c r="L13" i="7"/>
  <c r="I13" i="7"/>
  <c r="Y13" i="7" s="1"/>
  <c r="F13" i="7"/>
  <c r="AC13" i="7" s="1"/>
  <c r="AJ12" i="7"/>
  <c r="AF12" i="7"/>
  <c r="AB12" i="7"/>
  <c r="X12" i="7"/>
  <c r="T12" i="7"/>
  <c r="P12" i="7"/>
  <c r="Q12" i="7" s="1"/>
  <c r="L12" i="7"/>
  <c r="I12" i="7"/>
  <c r="Y12" i="7" s="1"/>
  <c r="F12" i="7"/>
  <c r="AJ11" i="7"/>
  <c r="AF11" i="7"/>
  <c r="AB11" i="7"/>
  <c r="X11" i="7"/>
  <c r="T11" i="7"/>
  <c r="P11" i="7"/>
  <c r="M11" i="7"/>
  <c r="L11" i="7"/>
  <c r="I11" i="7"/>
  <c r="F11" i="7"/>
  <c r="Q11" i="7" s="1"/>
  <c r="AI10" i="7"/>
  <c r="AH10" i="7"/>
  <c r="AG10" i="7"/>
  <c r="AE10" i="7"/>
  <c r="AD10" i="7"/>
  <c r="AF10" i="7" s="1"/>
  <c r="AB10" i="7"/>
  <c r="W10" i="7"/>
  <c r="V10" i="7"/>
  <c r="S10" i="7"/>
  <c r="R10" i="7"/>
  <c r="O10" i="7"/>
  <c r="N10" i="7"/>
  <c r="K10" i="7"/>
  <c r="J10" i="7"/>
  <c r="L10" i="7" s="1"/>
  <c r="H10" i="7"/>
  <c r="G10" i="7"/>
  <c r="E10" i="7"/>
  <c r="D10" i="7"/>
  <c r="F10" i="7" s="1"/>
  <c r="AJ9" i="7"/>
  <c r="AF9" i="7"/>
  <c r="AB9" i="7"/>
  <c r="X9" i="7"/>
  <c r="T9" i="7"/>
  <c r="U9" i="7" s="1"/>
  <c r="P9" i="7"/>
  <c r="L9" i="7"/>
  <c r="I9" i="7"/>
  <c r="F9" i="7"/>
  <c r="AI23" i="6"/>
  <c r="AH23" i="6"/>
  <c r="AG23" i="6"/>
  <c r="AJ23" i="6" s="1"/>
  <c r="AE23" i="6"/>
  <c r="AD23" i="6"/>
  <c r="AB23" i="6"/>
  <c r="W23" i="6"/>
  <c r="X23" i="6" s="1"/>
  <c r="V23" i="6"/>
  <c r="T23" i="6"/>
  <c r="S23" i="6"/>
  <c r="R23" i="6"/>
  <c r="O23" i="6"/>
  <c r="N23" i="6"/>
  <c r="L23" i="6"/>
  <c r="K23" i="6"/>
  <c r="J23" i="6"/>
  <c r="H23" i="6"/>
  <c r="G23" i="6"/>
  <c r="E23" i="6"/>
  <c r="D23" i="6"/>
  <c r="F23" i="6" s="1"/>
  <c r="AI22" i="6"/>
  <c r="AH22" i="6"/>
  <c r="AG22" i="6"/>
  <c r="AJ22" i="6" s="1"/>
  <c r="AE22" i="6"/>
  <c r="AD22" i="6"/>
  <c r="AF22" i="6" s="1"/>
  <c r="AB22" i="6"/>
  <c r="W22" i="6"/>
  <c r="X22" i="6" s="1"/>
  <c r="V22" i="6"/>
  <c r="S22" i="6"/>
  <c r="R22" i="6"/>
  <c r="T22" i="6" s="1"/>
  <c r="O22" i="6"/>
  <c r="P22" i="6" s="1"/>
  <c r="N22" i="6"/>
  <c r="K22" i="6"/>
  <c r="J22" i="6"/>
  <c r="L22" i="6" s="1"/>
  <c r="H22" i="6"/>
  <c r="G22" i="6"/>
  <c r="E22" i="6"/>
  <c r="D22" i="6"/>
  <c r="F22" i="6" s="1"/>
  <c r="AJ21" i="6"/>
  <c r="AF21" i="6"/>
  <c r="AB21" i="6"/>
  <c r="X21" i="6"/>
  <c r="T21" i="6"/>
  <c r="P21" i="6"/>
  <c r="L21" i="6"/>
  <c r="I21" i="6"/>
  <c r="F21" i="6"/>
  <c r="AJ20" i="6"/>
  <c r="AF20" i="6"/>
  <c r="AK20" i="6" s="1"/>
  <c r="AB20" i="6"/>
  <c r="X20" i="6"/>
  <c r="T20" i="6"/>
  <c r="P20" i="6"/>
  <c r="L20" i="6"/>
  <c r="I20" i="6"/>
  <c r="Y20" i="6" s="1"/>
  <c r="F20" i="6"/>
  <c r="Q20" i="6" s="1"/>
  <c r="AJ19" i="6"/>
  <c r="AF19" i="6"/>
  <c r="AB19" i="6"/>
  <c r="X19" i="6"/>
  <c r="T19" i="6"/>
  <c r="P19" i="6"/>
  <c r="L19" i="6"/>
  <c r="I19" i="6"/>
  <c r="F19" i="6"/>
  <c r="AC19" i="6" s="1"/>
  <c r="AJ18" i="6"/>
  <c r="AF18" i="6"/>
  <c r="AB18" i="6"/>
  <c r="X18" i="6"/>
  <c r="T18" i="6"/>
  <c r="P18" i="6"/>
  <c r="Q18" i="6" s="1"/>
  <c r="L18" i="6"/>
  <c r="I18" i="6"/>
  <c r="Y18" i="6" s="1"/>
  <c r="F18" i="6"/>
  <c r="AI17" i="6"/>
  <c r="AJ17" i="6" s="1"/>
  <c r="AH17" i="6"/>
  <c r="AG17" i="6"/>
  <c r="AE17" i="6"/>
  <c r="AD17" i="6"/>
  <c r="AF17" i="6" s="1"/>
  <c r="AB17" i="6"/>
  <c r="X17" i="6"/>
  <c r="W17" i="6"/>
  <c r="V17" i="6"/>
  <c r="S17" i="6"/>
  <c r="R17" i="6"/>
  <c r="O17" i="6"/>
  <c r="N17" i="6"/>
  <c r="K17" i="6"/>
  <c r="L17" i="6" s="1"/>
  <c r="J17" i="6"/>
  <c r="H17" i="6"/>
  <c r="I17" i="6" s="1"/>
  <c r="G17" i="6"/>
  <c r="E17" i="6"/>
  <c r="D17" i="6"/>
  <c r="F17" i="6" s="1"/>
  <c r="AJ16" i="6"/>
  <c r="AF16" i="6"/>
  <c r="AC16" i="6"/>
  <c r="AB16" i="6"/>
  <c r="X16" i="6"/>
  <c r="T16" i="6"/>
  <c r="U16" i="6" s="1"/>
  <c r="P16" i="6"/>
  <c r="L16" i="6"/>
  <c r="I16" i="6"/>
  <c r="F16" i="6"/>
  <c r="Q16" i="6" s="1"/>
  <c r="AJ15" i="6"/>
  <c r="AF15" i="6"/>
  <c r="AB15" i="6"/>
  <c r="X15" i="6"/>
  <c r="T15" i="6"/>
  <c r="P15" i="6"/>
  <c r="L15" i="6"/>
  <c r="AK15" i="6" s="1"/>
  <c r="I15" i="6"/>
  <c r="F15" i="6"/>
  <c r="Q15" i="6" s="1"/>
  <c r="AJ14" i="6"/>
  <c r="AF14" i="6"/>
  <c r="AB14" i="6"/>
  <c r="AC14" i="6" s="1"/>
  <c r="Y14" i="6"/>
  <c r="X14" i="6"/>
  <c r="T14" i="6"/>
  <c r="P14" i="6"/>
  <c r="Q14" i="6" s="1"/>
  <c r="L14" i="6"/>
  <c r="M14" i="6" s="1"/>
  <c r="I14" i="6"/>
  <c r="U14" i="6" s="1"/>
  <c r="F14" i="6"/>
  <c r="AJ13" i="6"/>
  <c r="AF13" i="6"/>
  <c r="AB13" i="6"/>
  <c r="X13" i="6"/>
  <c r="T13" i="6"/>
  <c r="P13" i="6"/>
  <c r="L13" i="6"/>
  <c r="I13" i="6"/>
  <c r="F13" i="6"/>
  <c r="Q13" i="6" s="1"/>
  <c r="AI12" i="6"/>
  <c r="AH12" i="6"/>
  <c r="AG12" i="6"/>
  <c r="AJ12" i="6" s="1"/>
  <c r="AE12" i="6"/>
  <c r="AD12" i="6"/>
  <c r="AB12" i="6"/>
  <c r="W12" i="6"/>
  <c r="X12" i="6" s="1"/>
  <c r="V12" i="6"/>
  <c r="S12" i="6"/>
  <c r="R12" i="6"/>
  <c r="O12" i="6"/>
  <c r="P12" i="6" s="1"/>
  <c r="N12" i="6"/>
  <c r="L12" i="6"/>
  <c r="K12" i="6"/>
  <c r="J12" i="6"/>
  <c r="H12" i="6"/>
  <c r="G12" i="6"/>
  <c r="I12" i="6" s="1"/>
  <c r="E12" i="6"/>
  <c r="D12" i="6"/>
  <c r="AJ11" i="6"/>
  <c r="AF11" i="6"/>
  <c r="AB11" i="6"/>
  <c r="X11" i="6"/>
  <c r="U11" i="6"/>
  <c r="T11" i="6"/>
  <c r="P11" i="6"/>
  <c r="L11" i="6"/>
  <c r="I11" i="6"/>
  <c r="F11" i="6"/>
  <c r="AK10" i="6"/>
  <c r="AJ10" i="6"/>
  <c r="AF10" i="6"/>
  <c r="AB10" i="6"/>
  <c r="X10" i="6"/>
  <c r="T10" i="6"/>
  <c r="P10" i="6"/>
  <c r="L10" i="6"/>
  <c r="I10" i="6"/>
  <c r="Y10" i="6" s="1"/>
  <c r="F10" i="6"/>
  <c r="AJ9" i="6"/>
  <c r="AF9" i="6"/>
  <c r="AB9" i="6"/>
  <c r="X9" i="6"/>
  <c r="T9" i="6"/>
  <c r="P9" i="6"/>
  <c r="Q9" i="6" s="1"/>
  <c r="L9" i="6"/>
  <c r="I9" i="6"/>
  <c r="F9" i="6"/>
  <c r="AI37" i="5"/>
  <c r="AH37" i="5"/>
  <c r="AG37" i="5"/>
  <c r="AJ37" i="5" s="1"/>
  <c r="AE37" i="5"/>
  <c r="AD37" i="5"/>
  <c r="AF37" i="5" s="1"/>
  <c r="AB37" i="5"/>
  <c r="W37" i="5"/>
  <c r="X37" i="5" s="1"/>
  <c r="V37" i="5"/>
  <c r="S37" i="5"/>
  <c r="R37" i="5"/>
  <c r="T37" i="5" s="1"/>
  <c r="O37" i="5"/>
  <c r="N37" i="5"/>
  <c r="K37" i="5"/>
  <c r="J37" i="5"/>
  <c r="H37" i="5"/>
  <c r="G37" i="5"/>
  <c r="E37" i="5"/>
  <c r="D37" i="5"/>
  <c r="AI36" i="5"/>
  <c r="AH36" i="5"/>
  <c r="AG36" i="5"/>
  <c r="AE36" i="5"/>
  <c r="AD36" i="5"/>
  <c r="AF36" i="5" s="1"/>
  <c r="AB36" i="5"/>
  <c r="W36" i="5"/>
  <c r="X36" i="5" s="1"/>
  <c r="V36" i="5"/>
  <c r="S36" i="5"/>
  <c r="R36" i="5"/>
  <c r="O36" i="5"/>
  <c r="N36" i="5"/>
  <c r="P36" i="5" s="1"/>
  <c r="K36" i="5"/>
  <c r="J36" i="5"/>
  <c r="L36" i="5" s="1"/>
  <c r="H36" i="5"/>
  <c r="G36" i="5"/>
  <c r="I36" i="5" s="1"/>
  <c r="E36" i="5"/>
  <c r="D36" i="5"/>
  <c r="F36" i="5" s="1"/>
  <c r="AJ35" i="5"/>
  <c r="AF35" i="5"/>
  <c r="AB35" i="5"/>
  <c r="X35" i="5"/>
  <c r="T35" i="5"/>
  <c r="P35" i="5"/>
  <c r="L35" i="5"/>
  <c r="AK35" i="5" s="1"/>
  <c r="I35" i="5"/>
  <c r="F35" i="5"/>
  <c r="M35" i="5" s="1"/>
  <c r="AJ34" i="5"/>
  <c r="AF34" i="5"/>
  <c r="AB34" i="5"/>
  <c r="X34" i="5"/>
  <c r="T34" i="5"/>
  <c r="P34" i="5"/>
  <c r="L34" i="5"/>
  <c r="I34" i="5"/>
  <c r="Y34" i="5" s="1"/>
  <c r="F34" i="5"/>
  <c r="AC34" i="5" s="1"/>
  <c r="AJ33" i="5"/>
  <c r="AF33" i="5"/>
  <c r="AB33" i="5"/>
  <c r="AC33" i="5" s="1"/>
  <c r="X33" i="5"/>
  <c r="T33" i="5"/>
  <c r="P33" i="5"/>
  <c r="L33" i="5"/>
  <c r="M33" i="5" s="1"/>
  <c r="I33" i="5"/>
  <c r="Y33" i="5" s="1"/>
  <c r="F33" i="5"/>
  <c r="AJ32" i="5"/>
  <c r="AF32" i="5"/>
  <c r="AK32" i="5" s="1"/>
  <c r="AB32" i="5"/>
  <c r="X32" i="5"/>
  <c r="U32" i="5"/>
  <c r="T32" i="5"/>
  <c r="P32" i="5"/>
  <c r="L32" i="5"/>
  <c r="M32" i="5" s="1"/>
  <c r="I32" i="5"/>
  <c r="Y32" i="5" s="1"/>
  <c r="F32" i="5"/>
  <c r="AC32" i="5" s="1"/>
  <c r="AJ31" i="5"/>
  <c r="AF31" i="5"/>
  <c r="AB31" i="5"/>
  <c r="AC31" i="5" s="1"/>
  <c r="X31" i="5"/>
  <c r="T31" i="5"/>
  <c r="P31" i="5"/>
  <c r="Q31" i="5" s="1"/>
  <c r="L31" i="5"/>
  <c r="M31" i="5" s="1"/>
  <c r="I31" i="5"/>
  <c r="U31" i="5" s="1"/>
  <c r="F31" i="5"/>
  <c r="AI30" i="5"/>
  <c r="AH30" i="5"/>
  <c r="AG30" i="5"/>
  <c r="AE30" i="5"/>
  <c r="AD30" i="5"/>
  <c r="AB30" i="5"/>
  <c r="W30" i="5"/>
  <c r="V30" i="5"/>
  <c r="X30" i="5" s="1"/>
  <c r="S30" i="5"/>
  <c r="R30" i="5"/>
  <c r="T30" i="5" s="1"/>
  <c r="O30" i="5"/>
  <c r="N30" i="5"/>
  <c r="K30" i="5"/>
  <c r="J30" i="5"/>
  <c r="L30" i="5" s="1"/>
  <c r="H30" i="5"/>
  <c r="G30" i="5"/>
  <c r="E30" i="5"/>
  <c r="D30" i="5"/>
  <c r="F30" i="5" s="1"/>
  <c r="AC30" i="5" s="1"/>
  <c r="AJ29" i="5"/>
  <c r="AF29" i="5"/>
  <c r="AB29" i="5"/>
  <c r="X29" i="5"/>
  <c r="T29" i="5"/>
  <c r="P29" i="5"/>
  <c r="L29" i="5"/>
  <c r="AK29" i="5" s="1"/>
  <c r="I29" i="5"/>
  <c r="F29" i="5"/>
  <c r="AJ28" i="5"/>
  <c r="AF28" i="5"/>
  <c r="AB28" i="5"/>
  <c r="X28" i="5"/>
  <c r="T28" i="5"/>
  <c r="P28" i="5"/>
  <c r="L28" i="5"/>
  <c r="I28" i="5"/>
  <c r="Y28" i="5" s="1"/>
  <c r="F28" i="5"/>
  <c r="AJ27" i="5"/>
  <c r="AF27" i="5"/>
  <c r="AK27" i="5" s="1"/>
  <c r="AB27" i="5"/>
  <c r="X27" i="5"/>
  <c r="T27" i="5"/>
  <c r="P27" i="5"/>
  <c r="L27" i="5"/>
  <c r="I27" i="5"/>
  <c r="F27" i="5"/>
  <c r="AC27" i="5" s="1"/>
  <c r="AK26" i="5"/>
  <c r="AJ26" i="5"/>
  <c r="AF26" i="5"/>
  <c r="AB26" i="5"/>
  <c r="X26" i="5"/>
  <c r="T26" i="5"/>
  <c r="P26" i="5"/>
  <c r="L26" i="5"/>
  <c r="I26" i="5"/>
  <c r="Y26" i="5" s="1"/>
  <c r="F26" i="5"/>
  <c r="AJ25" i="5"/>
  <c r="AF25" i="5"/>
  <c r="AK25" i="5" s="1"/>
  <c r="AB25" i="5"/>
  <c r="X25" i="5"/>
  <c r="T25" i="5"/>
  <c r="P25" i="5"/>
  <c r="L25" i="5"/>
  <c r="I25" i="5"/>
  <c r="F25" i="5"/>
  <c r="AC25" i="5" s="1"/>
  <c r="AJ24" i="5"/>
  <c r="AF24" i="5"/>
  <c r="AK24" i="5" s="1"/>
  <c r="AB24" i="5"/>
  <c r="X24" i="5"/>
  <c r="T24" i="5"/>
  <c r="P24" i="5"/>
  <c r="L24" i="5"/>
  <c r="I24" i="5"/>
  <c r="F24" i="5"/>
  <c r="AC24" i="5" s="1"/>
  <c r="AJ23" i="5"/>
  <c r="AF23" i="5"/>
  <c r="AB23" i="5"/>
  <c r="X23" i="5"/>
  <c r="U23" i="5"/>
  <c r="T23" i="5"/>
  <c r="P23" i="5"/>
  <c r="L23" i="5"/>
  <c r="I23" i="5"/>
  <c r="F23" i="5"/>
  <c r="AC23" i="5" s="1"/>
  <c r="AI22" i="5"/>
  <c r="AH22" i="5"/>
  <c r="AG22" i="5"/>
  <c r="AJ22" i="5" s="1"/>
  <c r="AF22" i="5"/>
  <c r="AE22" i="5"/>
  <c r="AD22" i="5"/>
  <c r="AB22" i="5"/>
  <c r="W22" i="5"/>
  <c r="V22" i="5"/>
  <c r="S22" i="5"/>
  <c r="T22" i="5" s="1"/>
  <c r="R22" i="5"/>
  <c r="O22" i="5"/>
  <c r="N22" i="5"/>
  <c r="K22" i="5"/>
  <c r="L22" i="5" s="1"/>
  <c r="J22" i="5"/>
  <c r="H22" i="5"/>
  <c r="G22" i="5"/>
  <c r="I22" i="5" s="1"/>
  <c r="E22" i="5"/>
  <c r="F22" i="5" s="1"/>
  <c r="AC22" i="5" s="1"/>
  <c r="D22" i="5"/>
  <c r="AJ21" i="5"/>
  <c r="AF21" i="5"/>
  <c r="AK21" i="5" s="1"/>
  <c r="AB21" i="5"/>
  <c r="AC21" i="5" s="1"/>
  <c r="X21" i="5"/>
  <c r="T21" i="5"/>
  <c r="P21" i="5"/>
  <c r="L21" i="5"/>
  <c r="I21" i="5"/>
  <c r="F21" i="5"/>
  <c r="AJ20" i="5"/>
  <c r="AF20" i="5"/>
  <c r="AC20" i="5"/>
  <c r="AB20" i="5"/>
  <c r="X20" i="5"/>
  <c r="T20" i="5"/>
  <c r="Q20" i="5"/>
  <c r="P20" i="5"/>
  <c r="L20" i="5"/>
  <c r="AK20" i="5" s="1"/>
  <c r="I20" i="5"/>
  <c r="Y20" i="5" s="1"/>
  <c r="F20" i="5"/>
  <c r="AJ19" i="5"/>
  <c r="AF19" i="5"/>
  <c r="AB19" i="5"/>
  <c r="X19" i="5"/>
  <c r="T19" i="5"/>
  <c r="P19" i="5"/>
  <c r="L19" i="5"/>
  <c r="I19" i="5"/>
  <c r="F19" i="5"/>
  <c r="AJ18" i="5"/>
  <c r="AF18" i="5"/>
  <c r="AK18" i="5" s="1"/>
  <c r="AB18" i="5"/>
  <c r="X18" i="5"/>
  <c r="T18" i="5"/>
  <c r="U18" i="5" s="1"/>
  <c r="P18" i="5"/>
  <c r="L18" i="5"/>
  <c r="I18" i="5"/>
  <c r="F18" i="5"/>
  <c r="AC18" i="5" s="1"/>
  <c r="AJ17" i="5"/>
  <c r="AF17" i="5"/>
  <c r="AB17" i="5"/>
  <c r="X17" i="5"/>
  <c r="T17" i="5"/>
  <c r="P17" i="5"/>
  <c r="L17" i="5"/>
  <c r="AK17" i="5" s="1"/>
  <c r="I17" i="5"/>
  <c r="Y17" i="5" s="1"/>
  <c r="F17" i="5"/>
  <c r="AC17" i="5" s="1"/>
  <c r="AJ16" i="5"/>
  <c r="AF16" i="5"/>
  <c r="AB16" i="5"/>
  <c r="X16" i="5"/>
  <c r="T16" i="5"/>
  <c r="P16" i="5"/>
  <c r="Q16" i="5" s="1"/>
  <c r="L16" i="5"/>
  <c r="AK16" i="5" s="1"/>
  <c r="I16" i="5"/>
  <c r="Y16" i="5" s="1"/>
  <c r="F16" i="5"/>
  <c r="AI15" i="5"/>
  <c r="AH15" i="5"/>
  <c r="AG15" i="5"/>
  <c r="AE15" i="5"/>
  <c r="AD15" i="5"/>
  <c r="AB15" i="5"/>
  <c r="W15" i="5"/>
  <c r="V15" i="5"/>
  <c r="X15" i="5" s="1"/>
  <c r="S15" i="5"/>
  <c r="R15" i="5"/>
  <c r="T15" i="5" s="1"/>
  <c r="P15" i="5"/>
  <c r="O15" i="5"/>
  <c r="N15" i="5"/>
  <c r="K15" i="5"/>
  <c r="J15" i="5"/>
  <c r="L15" i="5" s="1"/>
  <c r="H15" i="5"/>
  <c r="G15" i="5"/>
  <c r="I15" i="5" s="1"/>
  <c r="E15" i="5"/>
  <c r="D15" i="5"/>
  <c r="AJ14" i="5"/>
  <c r="AF14" i="5"/>
  <c r="AB14" i="5"/>
  <c r="X14" i="5"/>
  <c r="T14" i="5"/>
  <c r="P14" i="5"/>
  <c r="L14" i="5"/>
  <c r="I14" i="5"/>
  <c r="Y14" i="5" s="1"/>
  <c r="F14" i="5"/>
  <c r="Q14" i="5" s="1"/>
  <c r="AJ13" i="5"/>
  <c r="AF13" i="5"/>
  <c r="AK13" i="5" s="1"/>
  <c r="AB13" i="5"/>
  <c r="AC13" i="5" s="1"/>
  <c r="X13" i="5"/>
  <c r="T13" i="5"/>
  <c r="P13" i="5"/>
  <c r="L13" i="5"/>
  <c r="I13" i="5"/>
  <c r="F13" i="5"/>
  <c r="AJ12" i="5"/>
  <c r="AF12" i="5"/>
  <c r="AK12" i="5" s="1"/>
  <c r="AB12" i="5"/>
  <c r="AC12" i="5" s="1"/>
  <c r="X12" i="5"/>
  <c r="T12" i="5"/>
  <c r="P12" i="5"/>
  <c r="Q12" i="5" s="1"/>
  <c r="L12" i="5"/>
  <c r="M12" i="5" s="1"/>
  <c r="I12" i="5"/>
  <c r="U12" i="5" s="1"/>
  <c r="F12" i="5"/>
  <c r="AJ11" i="5"/>
  <c r="AF11" i="5"/>
  <c r="AB11" i="5"/>
  <c r="AC11" i="5" s="1"/>
  <c r="X11" i="5"/>
  <c r="T11" i="5"/>
  <c r="P11" i="5"/>
  <c r="M11" i="5"/>
  <c r="L11" i="5"/>
  <c r="I11" i="5"/>
  <c r="F11" i="5"/>
  <c r="AI10" i="5"/>
  <c r="AH10" i="5"/>
  <c r="AG10" i="5"/>
  <c r="AE10" i="5"/>
  <c r="AD10" i="5"/>
  <c r="AB10" i="5"/>
  <c r="W10" i="5"/>
  <c r="V10" i="5"/>
  <c r="X10" i="5" s="1"/>
  <c r="S10" i="5"/>
  <c r="R10" i="5"/>
  <c r="T10" i="5" s="1"/>
  <c r="O10" i="5"/>
  <c r="N10" i="5"/>
  <c r="P10" i="5" s="1"/>
  <c r="K10" i="5"/>
  <c r="J10" i="5"/>
  <c r="L10" i="5" s="1"/>
  <c r="H10" i="5"/>
  <c r="G10" i="5"/>
  <c r="I10" i="5" s="1"/>
  <c r="E10" i="5"/>
  <c r="F10" i="5" s="1"/>
  <c r="D10" i="5"/>
  <c r="AJ9" i="5"/>
  <c r="AF9" i="5"/>
  <c r="AB9" i="5"/>
  <c r="X9" i="5"/>
  <c r="T9" i="5"/>
  <c r="P9" i="5"/>
  <c r="L9" i="5"/>
  <c r="I9" i="5"/>
  <c r="Y9" i="5" s="1"/>
  <c r="F9" i="5"/>
  <c r="AJ55" i="4"/>
  <c r="AI55" i="4"/>
  <c r="AH55" i="4"/>
  <c r="AG55" i="4"/>
  <c r="AE55" i="4"/>
  <c r="AD55" i="4"/>
  <c r="AB55" i="4"/>
  <c r="W55" i="4"/>
  <c r="V55" i="4"/>
  <c r="S55" i="4"/>
  <c r="R55" i="4"/>
  <c r="T55" i="4" s="1"/>
  <c r="O55" i="4"/>
  <c r="N55" i="4"/>
  <c r="K55" i="4"/>
  <c r="J55" i="4"/>
  <c r="L55" i="4" s="1"/>
  <c r="H55" i="4"/>
  <c r="G55" i="4"/>
  <c r="E55" i="4"/>
  <c r="D55" i="4"/>
  <c r="AI54" i="4"/>
  <c r="AJ54" i="4" s="1"/>
  <c r="AH54" i="4"/>
  <c r="AG54" i="4"/>
  <c r="AE54" i="4"/>
  <c r="AD54" i="4"/>
  <c r="AB54" i="4"/>
  <c r="W54" i="4"/>
  <c r="V54" i="4"/>
  <c r="X54" i="4" s="1"/>
  <c r="S54" i="4"/>
  <c r="R54" i="4"/>
  <c r="T54" i="4" s="1"/>
  <c r="U54" i="4" s="1"/>
  <c r="O54" i="4"/>
  <c r="N54" i="4"/>
  <c r="K54" i="4"/>
  <c r="J54" i="4"/>
  <c r="L54" i="4" s="1"/>
  <c r="H54" i="4"/>
  <c r="G54" i="4"/>
  <c r="I54" i="4" s="1"/>
  <c r="E54" i="4"/>
  <c r="D54" i="4"/>
  <c r="AJ53" i="4"/>
  <c r="AF53" i="4"/>
  <c r="AB53" i="4"/>
  <c r="X53" i="4"/>
  <c r="T53" i="4"/>
  <c r="P53" i="4"/>
  <c r="L53" i="4"/>
  <c r="I53" i="4"/>
  <c r="Y53" i="4" s="1"/>
  <c r="F53" i="4"/>
  <c r="AC53" i="4" s="1"/>
  <c r="AJ52" i="4"/>
  <c r="AF52" i="4"/>
  <c r="AK52" i="4" s="1"/>
  <c r="AB52" i="4"/>
  <c r="X52" i="4"/>
  <c r="U52" i="4"/>
  <c r="T52" i="4"/>
  <c r="P52" i="4"/>
  <c r="L52" i="4"/>
  <c r="I52" i="4"/>
  <c r="F52" i="4"/>
  <c r="AJ51" i="4"/>
  <c r="AF51" i="4"/>
  <c r="AB51" i="4"/>
  <c r="X51" i="4"/>
  <c r="T51" i="4"/>
  <c r="P51" i="4"/>
  <c r="L51" i="4"/>
  <c r="I51" i="4"/>
  <c r="F51" i="4"/>
  <c r="AJ50" i="4"/>
  <c r="AF50" i="4"/>
  <c r="AB50" i="4"/>
  <c r="AC50" i="4" s="1"/>
  <c r="X50" i="4"/>
  <c r="T50" i="4"/>
  <c r="Q50" i="4"/>
  <c r="P50" i="4"/>
  <c r="L50" i="4"/>
  <c r="I50" i="4"/>
  <c r="F50" i="4"/>
  <c r="AJ49" i="4"/>
  <c r="AF49" i="4"/>
  <c r="AK49" i="4" s="1"/>
  <c r="AB49" i="4"/>
  <c r="X49" i="4"/>
  <c r="T49" i="4"/>
  <c r="P49" i="4"/>
  <c r="Q49" i="4" s="1"/>
  <c r="L49" i="4"/>
  <c r="I49" i="4"/>
  <c r="U49" i="4" s="1"/>
  <c r="F49" i="4"/>
  <c r="AC49" i="4" s="1"/>
  <c r="AI48" i="4"/>
  <c r="AJ48" i="4" s="1"/>
  <c r="AH48" i="4"/>
  <c r="AG48" i="4"/>
  <c r="AE48" i="4"/>
  <c r="AF48" i="4" s="1"/>
  <c r="AD48" i="4"/>
  <c r="AB48" i="4"/>
  <c r="W48" i="4"/>
  <c r="V48" i="4"/>
  <c r="X48" i="4" s="1"/>
  <c r="S48" i="4"/>
  <c r="R48" i="4"/>
  <c r="O48" i="4"/>
  <c r="N48" i="4"/>
  <c r="P48" i="4" s="1"/>
  <c r="K48" i="4"/>
  <c r="J48" i="4"/>
  <c r="H48" i="4"/>
  <c r="I48" i="4" s="1"/>
  <c r="G48" i="4"/>
  <c r="E48" i="4"/>
  <c r="D48" i="4"/>
  <c r="AJ47" i="4"/>
  <c r="AF47" i="4"/>
  <c r="AB47" i="4"/>
  <c r="X47" i="4"/>
  <c r="T47" i="4"/>
  <c r="P47" i="4"/>
  <c r="L47" i="4"/>
  <c r="I47" i="4"/>
  <c r="F47" i="4"/>
  <c r="AJ46" i="4"/>
  <c r="AF46" i="4"/>
  <c r="AK46" i="4" s="1"/>
  <c r="AB46" i="4"/>
  <c r="X46" i="4"/>
  <c r="U46" i="4"/>
  <c r="T46" i="4"/>
  <c r="P46" i="4"/>
  <c r="L46" i="4"/>
  <c r="I46" i="4"/>
  <c r="F46" i="4"/>
  <c r="Q46" i="4" s="1"/>
  <c r="AJ45" i="4"/>
  <c r="AF45" i="4"/>
  <c r="AB45" i="4"/>
  <c r="X45" i="4"/>
  <c r="T45" i="4"/>
  <c r="U45" i="4" s="1"/>
  <c r="P45" i="4"/>
  <c r="Q45" i="4" s="1"/>
  <c r="L45" i="4"/>
  <c r="I45" i="4"/>
  <c r="Y45" i="4" s="1"/>
  <c r="F45" i="4"/>
  <c r="AK44" i="4"/>
  <c r="AJ44" i="4"/>
  <c r="AF44" i="4"/>
  <c r="AB44" i="4"/>
  <c r="X44" i="4"/>
  <c r="T44" i="4"/>
  <c r="Q44" i="4"/>
  <c r="P44" i="4"/>
  <c r="L44" i="4"/>
  <c r="I44" i="4"/>
  <c r="Y44" i="4" s="1"/>
  <c r="F44" i="4"/>
  <c r="AJ43" i="4"/>
  <c r="AF43" i="4"/>
  <c r="AB43" i="4"/>
  <c r="X43" i="4"/>
  <c r="T43" i="4"/>
  <c r="P43" i="4"/>
  <c r="Q43" i="4" s="1"/>
  <c r="L43" i="4"/>
  <c r="I43" i="4"/>
  <c r="Y43" i="4" s="1"/>
  <c r="F43" i="4"/>
  <c r="AC43" i="4" s="1"/>
  <c r="AJ42" i="4"/>
  <c r="AF42" i="4"/>
  <c r="AK42" i="4" s="1"/>
  <c r="AB42" i="4"/>
  <c r="X42" i="4"/>
  <c r="T42" i="4"/>
  <c r="U42" i="4" s="1"/>
  <c r="P42" i="4"/>
  <c r="L42" i="4"/>
  <c r="I42" i="4"/>
  <c r="F42" i="4"/>
  <c r="Q42" i="4" s="1"/>
  <c r="AI41" i="4"/>
  <c r="AH41" i="4"/>
  <c r="AG41" i="4"/>
  <c r="AE41" i="4"/>
  <c r="AD41" i="4"/>
  <c r="AB41" i="4"/>
  <c r="W41" i="4"/>
  <c r="V41" i="4"/>
  <c r="S41" i="4"/>
  <c r="R41" i="4"/>
  <c r="O41" i="4"/>
  <c r="P41" i="4" s="1"/>
  <c r="N41" i="4"/>
  <c r="K41" i="4"/>
  <c r="J41" i="4"/>
  <c r="H41" i="4"/>
  <c r="G41" i="4"/>
  <c r="I41" i="4" s="1"/>
  <c r="E41" i="4"/>
  <c r="D41" i="4"/>
  <c r="F41" i="4" s="1"/>
  <c r="AJ40" i="4"/>
  <c r="AF40" i="4"/>
  <c r="AB40" i="4"/>
  <c r="X40" i="4"/>
  <c r="T40" i="4"/>
  <c r="P40" i="4"/>
  <c r="L40" i="4"/>
  <c r="M40" i="4" s="1"/>
  <c r="I40" i="4"/>
  <c r="F40" i="4"/>
  <c r="Q40" i="4" s="1"/>
  <c r="AJ39" i="4"/>
  <c r="AF39" i="4"/>
  <c r="AK39" i="4" s="1"/>
  <c r="AB39" i="4"/>
  <c r="X39" i="4"/>
  <c r="Y39" i="4" s="1"/>
  <c r="T39" i="4"/>
  <c r="P39" i="4"/>
  <c r="Q39" i="4" s="1"/>
  <c r="L39" i="4"/>
  <c r="I39" i="4"/>
  <c r="F39" i="4"/>
  <c r="AJ38" i="4"/>
  <c r="AF38" i="4"/>
  <c r="AK38" i="4" s="1"/>
  <c r="AB38" i="4"/>
  <c r="X38" i="4"/>
  <c r="T38" i="4"/>
  <c r="P38" i="4"/>
  <c r="L38" i="4"/>
  <c r="I38" i="4"/>
  <c r="U38" i="4" s="1"/>
  <c r="F38" i="4"/>
  <c r="AJ37" i="4"/>
  <c r="AF37" i="4"/>
  <c r="AB37" i="4"/>
  <c r="X37" i="4"/>
  <c r="T37" i="4"/>
  <c r="U37" i="4" s="1"/>
  <c r="P37" i="4"/>
  <c r="L37" i="4"/>
  <c r="I37" i="4"/>
  <c r="Y37" i="4" s="1"/>
  <c r="F37" i="4"/>
  <c r="Q37" i="4" s="1"/>
  <c r="AI36" i="4"/>
  <c r="AH36" i="4"/>
  <c r="AG36" i="4"/>
  <c r="AJ36" i="4" s="1"/>
  <c r="AE36" i="4"/>
  <c r="AD36" i="4"/>
  <c r="AF36" i="4" s="1"/>
  <c r="AB36" i="4"/>
  <c r="W36" i="4"/>
  <c r="V36" i="4"/>
  <c r="X36" i="4" s="1"/>
  <c r="S36" i="4"/>
  <c r="T36" i="4" s="1"/>
  <c r="R36" i="4"/>
  <c r="O36" i="4"/>
  <c r="N36" i="4"/>
  <c r="K36" i="4"/>
  <c r="L36" i="4" s="1"/>
  <c r="J36" i="4"/>
  <c r="H36" i="4"/>
  <c r="G36" i="4"/>
  <c r="E36" i="4"/>
  <c r="D36" i="4"/>
  <c r="F36" i="4" s="1"/>
  <c r="AJ35" i="4"/>
  <c r="AF35" i="4"/>
  <c r="AK35" i="4" s="1"/>
  <c r="AB35" i="4"/>
  <c r="AC35" i="4" s="1"/>
  <c r="X35" i="4"/>
  <c r="T35" i="4"/>
  <c r="P35" i="4"/>
  <c r="Q35" i="4" s="1"/>
  <c r="L35" i="4"/>
  <c r="M35" i="4" s="1"/>
  <c r="I35" i="4"/>
  <c r="Y35" i="4" s="1"/>
  <c r="F35" i="4"/>
  <c r="AJ34" i="4"/>
  <c r="AF34" i="4"/>
  <c r="AK34" i="4" s="1"/>
  <c r="AB34" i="4"/>
  <c r="X34" i="4"/>
  <c r="T34" i="4"/>
  <c r="P34" i="4"/>
  <c r="L34" i="4"/>
  <c r="I34" i="4"/>
  <c r="Y34" i="4" s="1"/>
  <c r="F34" i="4"/>
  <c r="AC34" i="4" s="1"/>
  <c r="AJ33" i="4"/>
  <c r="AF33" i="4"/>
  <c r="AB33" i="4"/>
  <c r="X33" i="4"/>
  <c r="T33" i="4"/>
  <c r="P33" i="4"/>
  <c r="L33" i="4"/>
  <c r="I33" i="4"/>
  <c r="Y33" i="4" s="1"/>
  <c r="F33" i="4"/>
  <c r="AC33" i="4" s="1"/>
  <c r="AJ32" i="4"/>
  <c r="AF32" i="4"/>
  <c r="AK32" i="4" s="1"/>
  <c r="AB32" i="4"/>
  <c r="AC32" i="4" s="1"/>
  <c r="X32" i="4"/>
  <c r="T32" i="4"/>
  <c r="P32" i="4"/>
  <c r="L32" i="4"/>
  <c r="I32" i="4"/>
  <c r="F32" i="4"/>
  <c r="Q32" i="4" s="1"/>
  <c r="AJ31" i="4"/>
  <c r="AF31" i="4"/>
  <c r="AB31" i="4"/>
  <c r="X31" i="4"/>
  <c r="T31" i="4"/>
  <c r="P31" i="4"/>
  <c r="L31" i="4"/>
  <c r="I31" i="4"/>
  <c r="F31" i="4"/>
  <c r="Q31" i="4" s="1"/>
  <c r="AJ30" i="4"/>
  <c r="AF30" i="4"/>
  <c r="AB30" i="4"/>
  <c r="X30" i="4"/>
  <c r="T30" i="4"/>
  <c r="P30" i="4"/>
  <c r="L30" i="4"/>
  <c r="I30" i="4"/>
  <c r="F30" i="4"/>
  <c r="AJ29" i="4"/>
  <c r="AF29" i="4"/>
  <c r="AB29" i="4"/>
  <c r="X29" i="4"/>
  <c r="T29" i="4"/>
  <c r="P29" i="4"/>
  <c r="L29" i="4"/>
  <c r="I29" i="4"/>
  <c r="F29" i="4"/>
  <c r="Q29" i="4" s="1"/>
  <c r="AI28" i="4"/>
  <c r="AH28" i="4"/>
  <c r="AG28" i="4"/>
  <c r="AJ28" i="4" s="1"/>
  <c r="AE28" i="4"/>
  <c r="AD28" i="4"/>
  <c r="AF28" i="4" s="1"/>
  <c r="AB28" i="4"/>
  <c r="W28" i="4"/>
  <c r="X28" i="4" s="1"/>
  <c r="V28" i="4"/>
  <c r="T28" i="4"/>
  <c r="S28" i="4"/>
  <c r="R28" i="4"/>
  <c r="O28" i="4"/>
  <c r="N28" i="4"/>
  <c r="K28" i="4"/>
  <c r="J28" i="4"/>
  <c r="L28" i="4" s="1"/>
  <c r="H28" i="4"/>
  <c r="I28" i="4" s="1"/>
  <c r="G28" i="4"/>
  <c r="E28" i="4"/>
  <c r="D28" i="4"/>
  <c r="AJ27" i="4"/>
  <c r="AF27" i="4"/>
  <c r="AB27" i="4"/>
  <c r="X27" i="4"/>
  <c r="T27" i="4"/>
  <c r="U27" i="4" s="1"/>
  <c r="P27" i="4"/>
  <c r="L27" i="4"/>
  <c r="I27" i="4"/>
  <c r="F27" i="4"/>
  <c r="Q27" i="4" s="1"/>
  <c r="AK26" i="4"/>
  <c r="AJ26" i="4"/>
  <c r="AF26" i="4"/>
  <c r="AB26" i="4"/>
  <c r="X26" i="4"/>
  <c r="T26" i="4"/>
  <c r="P26" i="4"/>
  <c r="L26" i="4"/>
  <c r="M26" i="4" s="1"/>
  <c r="I26" i="4"/>
  <c r="F26" i="4"/>
  <c r="Q26" i="4" s="1"/>
  <c r="AJ25" i="4"/>
  <c r="AF25" i="4"/>
  <c r="AK25" i="4" s="1"/>
  <c r="AB25" i="4"/>
  <c r="X25" i="4"/>
  <c r="T25" i="4"/>
  <c r="P25" i="4"/>
  <c r="L25" i="4"/>
  <c r="I25" i="4"/>
  <c r="Y25" i="4" s="1"/>
  <c r="F25" i="4"/>
  <c r="AC25" i="4" s="1"/>
  <c r="AJ24" i="4"/>
  <c r="AF24" i="4"/>
  <c r="AB24" i="4"/>
  <c r="X24" i="4"/>
  <c r="T24" i="4"/>
  <c r="P24" i="4"/>
  <c r="L24" i="4"/>
  <c r="I24" i="4"/>
  <c r="Y24" i="4" s="1"/>
  <c r="F24" i="4"/>
  <c r="AC24" i="4" s="1"/>
  <c r="AJ23" i="4"/>
  <c r="AF23" i="4"/>
  <c r="AB23" i="4"/>
  <c r="X23" i="4"/>
  <c r="T23" i="4"/>
  <c r="U23" i="4" s="1"/>
  <c r="P23" i="4"/>
  <c r="L23" i="4"/>
  <c r="I23" i="4"/>
  <c r="F23" i="4"/>
  <c r="Q23" i="4" s="1"/>
  <c r="AJ22" i="4"/>
  <c r="AF22" i="4"/>
  <c r="AB22" i="4"/>
  <c r="X22" i="4"/>
  <c r="T22" i="4"/>
  <c r="P22" i="4"/>
  <c r="L22" i="4"/>
  <c r="I22" i="4"/>
  <c r="Y22" i="4" s="1"/>
  <c r="F22" i="4"/>
  <c r="Q22" i="4" s="1"/>
  <c r="AJ21" i="4"/>
  <c r="AF21" i="4"/>
  <c r="AB21" i="4"/>
  <c r="X21" i="4"/>
  <c r="T21" i="4"/>
  <c r="P21" i="4"/>
  <c r="L21" i="4"/>
  <c r="I21" i="4"/>
  <c r="Y21" i="4" s="1"/>
  <c r="F21" i="4"/>
  <c r="Q21" i="4" s="1"/>
  <c r="AI20" i="4"/>
  <c r="AJ20" i="4" s="1"/>
  <c r="AH20" i="4"/>
  <c r="AG20" i="4"/>
  <c r="AE20" i="4"/>
  <c r="AD20" i="4"/>
  <c r="AB20" i="4"/>
  <c r="W20" i="4"/>
  <c r="V20" i="4"/>
  <c r="S20" i="4"/>
  <c r="R20" i="4"/>
  <c r="O20" i="4"/>
  <c r="N20" i="4"/>
  <c r="P20" i="4" s="1"/>
  <c r="K20" i="4"/>
  <c r="J20" i="4"/>
  <c r="L20" i="4" s="1"/>
  <c r="H20" i="4"/>
  <c r="G20" i="4"/>
  <c r="I20" i="4" s="1"/>
  <c r="E20" i="4"/>
  <c r="F20" i="4" s="1"/>
  <c r="D20" i="4"/>
  <c r="AJ19" i="4"/>
  <c r="AF19" i="4"/>
  <c r="AB19" i="4"/>
  <c r="X19" i="4"/>
  <c r="T19" i="4"/>
  <c r="P19" i="4"/>
  <c r="L19" i="4"/>
  <c r="I19" i="4"/>
  <c r="U19" i="4" s="1"/>
  <c r="F19" i="4"/>
  <c r="AJ18" i="4"/>
  <c r="AF18" i="4"/>
  <c r="AB18" i="4"/>
  <c r="X18" i="4"/>
  <c r="T18" i="4"/>
  <c r="P18" i="4"/>
  <c r="L18" i="4"/>
  <c r="I18" i="4"/>
  <c r="Y18" i="4" s="1"/>
  <c r="F18" i="4"/>
  <c r="AJ17" i="4"/>
  <c r="AF17" i="4"/>
  <c r="AB17" i="4"/>
  <c r="X17" i="4"/>
  <c r="T17" i="4"/>
  <c r="U17" i="4" s="1"/>
  <c r="P17" i="4"/>
  <c r="L17" i="4"/>
  <c r="AK17" i="4" s="1"/>
  <c r="I17" i="4"/>
  <c r="F17" i="4"/>
  <c r="M17" i="4" s="1"/>
  <c r="AJ16" i="4"/>
  <c r="AF16" i="4"/>
  <c r="AB16" i="4"/>
  <c r="X16" i="4"/>
  <c r="T16" i="4"/>
  <c r="P16" i="4"/>
  <c r="L16" i="4"/>
  <c r="AK16" i="4" s="1"/>
  <c r="I16" i="4"/>
  <c r="Y16" i="4" s="1"/>
  <c r="F16" i="4"/>
  <c r="AC16" i="4" s="1"/>
  <c r="AJ15" i="4"/>
  <c r="AF15" i="4"/>
  <c r="AB15" i="4"/>
  <c r="X15" i="4"/>
  <c r="T15" i="4"/>
  <c r="P15" i="4"/>
  <c r="L15" i="4"/>
  <c r="I15" i="4"/>
  <c r="F15" i="4"/>
  <c r="AC15" i="4" s="1"/>
  <c r="AJ14" i="4"/>
  <c r="AF14" i="4"/>
  <c r="AB14" i="4"/>
  <c r="AC14" i="4" s="1"/>
  <c r="X14" i="4"/>
  <c r="T14" i="4"/>
  <c r="P14" i="4"/>
  <c r="M14" i="4"/>
  <c r="L14" i="4"/>
  <c r="I14" i="4"/>
  <c r="Y14" i="4" s="1"/>
  <c r="F14" i="4"/>
  <c r="AJ13" i="4"/>
  <c r="AF13" i="4"/>
  <c r="AB13" i="4"/>
  <c r="X13" i="4"/>
  <c r="T13" i="4"/>
  <c r="P13" i="4"/>
  <c r="L13" i="4"/>
  <c r="I13" i="4"/>
  <c r="F13" i="4"/>
  <c r="Q13" i="4" s="1"/>
  <c r="AJ12" i="4"/>
  <c r="AF12" i="4"/>
  <c r="AB12" i="4"/>
  <c r="X12" i="4"/>
  <c r="T12" i="4"/>
  <c r="P12" i="4"/>
  <c r="L12" i="4"/>
  <c r="AK12" i="4" s="1"/>
  <c r="I12" i="4"/>
  <c r="U12" i="4" s="1"/>
  <c r="F12" i="4"/>
  <c r="Q12" i="4" s="1"/>
  <c r="AI11" i="4"/>
  <c r="AH11" i="4"/>
  <c r="AG11" i="4"/>
  <c r="AJ11" i="4" s="1"/>
  <c r="AE11" i="4"/>
  <c r="AF11" i="4" s="1"/>
  <c r="AD11" i="4"/>
  <c r="AB11" i="4"/>
  <c r="W11" i="4"/>
  <c r="V11" i="4"/>
  <c r="X11" i="4" s="1"/>
  <c r="S11" i="4"/>
  <c r="R11" i="4"/>
  <c r="O11" i="4"/>
  <c r="N11" i="4"/>
  <c r="P11" i="4" s="1"/>
  <c r="K11" i="4"/>
  <c r="J11" i="4"/>
  <c r="H11" i="4"/>
  <c r="G11" i="4"/>
  <c r="I11" i="4" s="1"/>
  <c r="E11" i="4"/>
  <c r="D11" i="4"/>
  <c r="AJ10" i="4"/>
  <c r="AF10" i="4"/>
  <c r="AK10" i="4" s="1"/>
  <c r="AB10" i="4"/>
  <c r="X10" i="4"/>
  <c r="T10" i="4"/>
  <c r="P10" i="4"/>
  <c r="L10" i="4"/>
  <c r="I10" i="4"/>
  <c r="U10" i="4" s="1"/>
  <c r="F10" i="4"/>
  <c r="AJ9" i="4"/>
  <c r="AF9" i="4"/>
  <c r="AK9" i="4" s="1"/>
  <c r="AB9" i="4"/>
  <c r="X9" i="4"/>
  <c r="T9" i="4"/>
  <c r="U9" i="4" s="1"/>
  <c r="P9" i="4"/>
  <c r="L9" i="4"/>
  <c r="I9" i="4"/>
  <c r="Y9" i="4" s="1"/>
  <c r="F9" i="4"/>
  <c r="Q9" i="4" s="1"/>
  <c r="AI28" i="3"/>
  <c r="AH28" i="3"/>
  <c r="AG28" i="3"/>
  <c r="AJ28" i="3" s="1"/>
  <c r="AE28" i="3"/>
  <c r="AD28" i="3"/>
  <c r="AF28" i="3" s="1"/>
  <c r="AB28" i="3"/>
  <c r="W28" i="3"/>
  <c r="V28" i="3"/>
  <c r="X28" i="3" s="1"/>
  <c r="S28" i="3"/>
  <c r="R28" i="3"/>
  <c r="O28" i="3"/>
  <c r="N28" i="3"/>
  <c r="P28" i="3" s="1"/>
  <c r="K28" i="3"/>
  <c r="J28" i="3"/>
  <c r="H28" i="3"/>
  <c r="I28" i="3" s="1"/>
  <c r="G28" i="3"/>
  <c r="E28" i="3"/>
  <c r="D28" i="3"/>
  <c r="F28" i="3" s="1"/>
  <c r="AK27" i="3"/>
  <c r="AJ27" i="3"/>
  <c r="AF27" i="3"/>
  <c r="AB27" i="3"/>
  <c r="X27" i="3"/>
  <c r="T27" i="3"/>
  <c r="P27" i="3"/>
  <c r="L27" i="3"/>
  <c r="I27" i="3"/>
  <c r="Y27" i="3" s="1"/>
  <c r="F27" i="3"/>
  <c r="AJ26" i="3"/>
  <c r="AF26" i="3"/>
  <c r="AB26" i="3"/>
  <c r="X26" i="3"/>
  <c r="T26" i="3"/>
  <c r="Q26" i="3"/>
  <c r="P26" i="3"/>
  <c r="L26" i="3"/>
  <c r="I26" i="3"/>
  <c r="Y26" i="3" s="1"/>
  <c r="F26" i="3"/>
  <c r="AJ25" i="3"/>
  <c r="AF25" i="3"/>
  <c r="AB25" i="3"/>
  <c r="AC25" i="3" s="1"/>
  <c r="X25" i="3"/>
  <c r="T25" i="3"/>
  <c r="P25" i="3"/>
  <c r="Q25" i="3" s="1"/>
  <c r="L25" i="3"/>
  <c r="M25" i="3" s="1"/>
  <c r="I25" i="3"/>
  <c r="F25" i="3"/>
  <c r="AJ24" i="3"/>
  <c r="AF24" i="3"/>
  <c r="AK24" i="3" s="1"/>
  <c r="AB24" i="3"/>
  <c r="X24" i="3"/>
  <c r="T24" i="3"/>
  <c r="P24" i="3"/>
  <c r="L24" i="3"/>
  <c r="I24" i="3"/>
  <c r="Y24" i="3" s="1"/>
  <c r="F24" i="3"/>
  <c r="AJ23" i="3"/>
  <c r="AF23" i="3"/>
  <c r="AK23" i="3" s="1"/>
  <c r="AB23" i="3"/>
  <c r="X23" i="3"/>
  <c r="T23" i="3"/>
  <c r="P23" i="3"/>
  <c r="L23" i="3"/>
  <c r="I23" i="3"/>
  <c r="Y23" i="3" s="1"/>
  <c r="F23" i="3"/>
  <c r="AJ22" i="3"/>
  <c r="AF22" i="3"/>
  <c r="AK22" i="3" s="1"/>
  <c r="AB22" i="3"/>
  <c r="X22" i="3"/>
  <c r="T22" i="3"/>
  <c r="P22" i="3"/>
  <c r="L22" i="3"/>
  <c r="I22" i="3"/>
  <c r="U22" i="3" s="1"/>
  <c r="F22" i="3"/>
  <c r="Q22" i="3" s="1"/>
  <c r="AJ21" i="3"/>
  <c r="AF21" i="3"/>
  <c r="AB21" i="3"/>
  <c r="X21" i="3"/>
  <c r="T21" i="3"/>
  <c r="P21" i="3"/>
  <c r="L21" i="3"/>
  <c r="I21" i="3"/>
  <c r="U21" i="3" s="1"/>
  <c r="F21" i="3"/>
  <c r="Q21" i="3" s="1"/>
  <c r="AJ20" i="3"/>
  <c r="AF20" i="3"/>
  <c r="AB20" i="3"/>
  <c r="X20" i="3"/>
  <c r="U20" i="3"/>
  <c r="T20" i="3"/>
  <c r="P20" i="3"/>
  <c r="Q20" i="3" s="1"/>
  <c r="L20" i="3"/>
  <c r="I20" i="3"/>
  <c r="F20" i="3"/>
  <c r="AJ19" i="3"/>
  <c r="AF19" i="3"/>
  <c r="AK19" i="3" s="1"/>
  <c r="AC19" i="3"/>
  <c r="AB19" i="3"/>
  <c r="X19" i="3"/>
  <c r="T19" i="3"/>
  <c r="U19" i="3" s="1"/>
  <c r="P19" i="3"/>
  <c r="L19" i="3"/>
  <c r="I19" i="3"/>
  <c r="F19" i="3"/>
  <c r="Q19" i="3" s="1"/>
  <c r="AJ18" i="3"/>
  <c r="AF18" i="3"/>
  <c r="AB18" i="3"/>
  <c r="AC18" i="3" s="1"/>
  <c r="X18" i="3"/>
  <c r="U18" i="3"/>
  <c r="T18" i="3"/>
  <c r="Q18" i="3"/>
  <c r="P18" i="3"/>
  <c r="L18" i="3"/>
  <c r="I18" i="3"/>
  <c r="F18" i="3"/>
  <c r="AJ17" i="3"/>
  <c r="AF17" i="3"/>
  <c r="AK17" i="3" s="1"/>
  <c r="AB17" i="3"/>
  <c r="X17" i="3"/>
  <c r="T17" i="3"/>
  <c r="P17" i="3"/>
  <c r="L17" i="3"/>
  <c r="I17" i="3"/>
  <c r="F17" i="3"/>
  <c r="AJ16" i="3"/>
  <c r="AF16" i="3"/>
  <c r="AB16" i="3"/>
  <c r="X16" i="3"/>
  <c r="T16" i="3"/>
  <c r="P16" i="3"/>
  <c r="L16" i="3"/>
  <c r="I16" i="3"/>
  <c r="Y16" i="3" s="1"/>
  <c r="F16" i="3"/>
  <c r="AJ15" i="3"/>
  <c r="AF15" i="3"/>
  <c r="AB15" i="3"/>
  <c r="X15" i="3"/>
  <c r="T15" i="3"/>
  <c r="P15" i="3"/>
  <c r="L15" i="3"/>
  <c r="I15" i="3"/>
  <c r="Y15" i="3" s="1"/>
  <c r="F15" i="3"/>
  <c r="Q15" i="3" s="1"/>
  <c r="AJ14" i="3"/>
  <c r="AF14" i="3"/>
  <c r="AB14" i="3"/>
  <c r="X14" i="3"/>
  <c r="T14" i="3"/>
  <c r="P14" i="3"/>
  <c r="L14" i="3"/>
  <c r="AK14" i="3" s="1"/>
  <c r="I14" i="3"/>
  <c r="U14" i="3" s="1"/>
  <c r="F14" i="3"/>
  <c r="AC14" i="3" s="1"/>
  <c r="AJ13" i="3"/>
  <c r="AF13" i="3"/>
  <c r="AB13" i="3"/>
  <c r="X13" i="3"/>
  <c r="T13" i="3"/>
  <c r="P13" i="3"/>
  <c r="L13" i="3"/>
  <c r="I13" i="3"/>
  <c r="U13" i="3" s="1"/>
  <c r="F13" i="3"/>
  <c r="Q13" i="3" s="1"/>
  <c r="AJ12" i="3"/>
  <c r="AF12" i="3"/>
  <c r="AK12" i="3" s="1"/>
  <c r="AB12" i="3"/>
  <c r="X12" i="3"/>
  <c r="T12" i="3"/>
  <c r="P12" i="3"/>
  <c r="L12" i="3"/>
  <c r="I12" i="3"/>
  <c r="F12" i="3"/>
  <c r="AC12" i="3" s="1"/>
  <c r="AJ11" i="3"/>
  <c r="AF11" i="3"/>
  <c r="AB11" i="3"/>
  <c r="X11" i="3"/>
  <c r="T11" i="3"/>
  <c r="P11" i="3"/>
  <c r="L11" i="3"/>
  <c r="AK11" i="3" s="1"/>
  <c r="I11" i="3"/>
  <c r="Y11" i="3" s="1"/>
  <c r="F11" i="3"/>
  <c r="Q11" i="3" s="1"/>
  <c r="AJ10" i="3"/>
  <c r="AF10" i="3"/>
  <c r="AB10" i="3"/>
  <c r="X10" i="3"/>
  <c r="T10" i="3"/>
  <c r="P10" i="3"/>
  <c r="L10" i="3"/>
  <c r="I10" i="3"/>
  <c r="Y10" i="3" s="1"/>
  <c r="F10" i="3"/>
  <c r="Q10" i="3" s="1"/>
  <c r="AJ9" i="3"/>
  <c r="AF9" i="3"/>
  <c r="AB9" i="3"/>
  <c r="X9" i="3"/>
  <c r="T9" i="3"/>
  <c r="P9" i="3"/>
  <c r="L9" i="3"/>
  <c r="I9" i="3"/>
  <c r="Y9" i="3" s="1"/>
  <c r="F9" i="3"/>
  <c r="AC9" i="3" s="1"/>
  <c r="AI17" i="2"/>
  <c r="AH17" i="2"/>
  <c r="AG17" i="2"/>
  <c r="AJ17" i="2" s="1"/>
  <c r="AE17" i="2"/>
  <c r="AD17" i="2"/>
  <c r="AB17" i="2"/>
  <c r="X17" i="2"/>
  <c r="W17" i="2"/>
  <c r="V17" i="2"/>
  <c r="S17" i="2"/>
  <c r="R17" i="2"/>
  <c r="T17" i="2" s="1"/>
  <c r="O17" i="2"/>
  <c r="N17" i="2"/>
  <c r="P17" i="2" s="1"/>
  <c r="K17" i="2"/>
  <c r="J17" i="2"/>
  <c r="H17" i="2"/>
  <c r="I17" i="2" s="1"/>
  <c r="G17" i="2"/>
  <c r="E17" i="2"/>
  <c r="D17" i="2"/>
  <c r="F17" i="2" s="1"/>
  <c r="AK16" i="2"/>
  <c r="AJ16" i="2"/>
  <c r="AF16" i="2"/>
  <c r="AB16" i="2"/>
  <c r="X16" i="2"/>
  <c r="T16" i="2"/>
  <c r="P16" i="2"/>
  <c r="L16" i="2"/>
  <c r="I16" i="2"/>
  <c r="F16" i="2"/>
  <c r="AJ15" i="2"/>
  <c r="AF15" i="2"/>
  <c r="AB15" i="2"/>
  <c r="AC15" i="2" s="1"/>
  <c r="X15" i="2"/>
  <c r="T15" i="2"/>
  <c r="Q15" i="2"/>
  <c r="P15" i="2"/>
  <c r="M15" i="2"/>
  <c r="L15" i="2"/>
  <c r="I15" i="2"/>
  <c r="F15" i="2"/>
  <c r="AJ14" i="2"/>
  <c r="AF14" i="2"/>
  <c r="AK14" i="2" s="1"/>
  <c r="AC14" i="2"/>
  <c r="AB14" i="2"/>
  <c r="X14" i="2"/>
  <c r="T14" i="2"/>
  <c r="P14" i="2"/>
  <c r="L14" i="2"/>
  <c r="I14" i="2"/>
  <c r="F14" i="2"/>
  <c r="M14" i="2" s="1"/>
  <c r="AJ13" i="2"/>
  <c r="AF13" i="2"/>
  <c r="AB13" i="2"/>
  <c r="AC13" i="2" s="1"/>
  <c r="X13" i="2"/>
  <c r="T13" i="2"/>
  <c r="P13" i="2"/>
  <c r="Q13" i="2" s="1"/>
  <c r="M13" i="2"/>
  <c r="L13" i="2"/>
  <c r="I13" i="2"/>
  <c r="F13" i="2"/>
  <c r="AJ12" i="2"/>
  <c r="AF12" i="2"/>
  <c r="AB12" i="2"/>
  <c r="AC12" i="2" s="1"/>
  <c r="X12" i="2"/>
  <c r="T12" i="2"/>
  <c r="P12" i="2"/>
  <c r="L12" i="2"/>
  <c r="M12" i="2" s="1"/>
  <c r="I12" i="2"/>
  <c r="F12" i="2"/>
  <c r="AJ11" i="2"/>
  <c r="AF11" i="2"/>
  <c r="AB11" i="2"/>
  <c r="X11" i="2"/>
  <c r="T11" i="2"/>
  <c r="P11" i="2"/>
  <c r="L11" i="2"/>
  <c r="AK11" i="2" s="1"/>
  <c r="I11" i="2"/>
  <c r="U11" i="2" s="1"/>
  <c r="F11" i="2"/>
  <c r="AJ10" i="2"/>
  <c r="AF10" i="2"/>
  <c r="AB10" i="2"/>
  <c r="X10" i="2"/>
  <c r="T10" i="2"/>
  <c r="P10" i="2"/>
  <c r="L10" i="2"/>
  <c r="AK10" i="2" s="1"/>
  <c r="I10" i="2"/>
  <c r="Y10" i="2" s="1"/>
  <c r="F10" i="2"/>
  <c r="AC10" i="2" s="1"/>
  <c r="AJ9" i="2"/>
  <c r="AF9" i="2"/>
  <c r="AB9" i="2"/>
  <c r="X9" i="2"/>
  <c r="T9" i="2"/>
  <c r="P9" i="2"/>
  <c r="L9" i="2"/>
  <c r="I9" i="2"/>
  <c r="Y9" i="2" s="1"/>
  <c r="F9" i="2"/>
  <c r="AC9" i="2" s="1"/>
  <c r="AI18" i="1"/>
  <c r="AH18" i="1"/>
  <c r="AG18" i="1"/>
  <c r="AE18" i="1"/>
  <c r="AD18" i="1"/>
  <c r="AB18" i="1"/>
  <c r="W18" i="1"/>
  <c r="V18" i="1"/>
  <c r="S18" i="1"/>
  <c r="R18" i="1"/>
  <c r="T18" i="1" s="1"/>
  <c r="O18" i="1"/>
  <c r="N18" i="1"/>
  <c r="K18" i="1"/>
  <c r="J18" i="1"/>
  <c r="H18" i="1"/>
  <c r="G18" i="1"/>
  <c r="E18" i="1"/>
  <c r="D18" i="1"/>
  <c r="AJ17" i="1"/>
  <c r="AF17" i="1"/>
  <c r="AB17" i="1"/>
  <c r="AC17" i="1" s="1"/>
  <c r="X17" i="1"/>
  <c r="T17" i="1"/>
  <c r="U17" i="1" s="1"/>
  <c r="Q17" i="1"/>
  <c r="P17" i="1"/>
  <c r="L17" i="1"/>
  <c r="AK17" i="1" s="1"/>
  <c r="I17" i="1"/>
  <c r="F17" i="1"/>
  <c r="AJ16" i="1"/>
  <c r="AF16" i="1"/>
  <c r="AB16" i="1"/>
  <c r="AC16" i="1" s="1"/>
  <c r="X16" i="1"/>
  <c r="T16" i="1"/>
  <c r="P16" i="1"/>
  <c r="Q16" i="1" s="1"/>
  <c r="L16" i="1"/>
  <c r="M16" i="1" s="1"/>
  <c r="I16" i="1"/>
  <c r="F16" i="1"/>
  <c r="AJ15" i="1"/>
  <c r="AF15" i="1"/>
  <c r="AB15" i="1"/>
  <c r="X15" i="1"/>
  <c r="T15" i="1"/>
  <c r="P15" i="1"/>
  <c r="L15" i="1"/>
  <c r="I15" i="1"/>
  <c r="U15" i="1" s="1"/>
  <c r="F15" i="1"/>
  <c r="Q15" i="1" s="1"/>
  <c r="AJ14" i="1"/>
  <c r="AF14" i="1"/>
  <c r="AB14" i="1"/>
  <c r="X14" i="1"/>
  <c r="T14" i="1"/>
  <c r="P14" i="1"/>
  <c r="L14" i="1"/>
  <c r="I14" i="1"/>
  <c r="Y14" i="1" s="1"/>
  <c r="F14" i="1"/>
  <c r="Q14" i="1" s="1"/>
  <c r="AK13" i="1"/>
  <c r="AJ13" i="1"/>
  <c r="AF13" i="1"/>
  <c r="AB13" i="1"/>
  <c r="X13" i="1"/>
  <c r="T13" i="1"/>
  <c r="P13" i="1"/>
  <c r="L13" i="1"/>
  <c r="I13" i="1"/>
  <c r="Y13" i="1" s="1"/>
  <c r="F13" i="1"/>
  <c r="Q13" i="1" s="1"/>
  <c r="AJ12" i="1"/>
  <c r="AF12" i="1"/>
  <c r="AB12" i="1"/>
  <c r="X12" i="1"/>
  <c r="T12" i="1"/>
  <c r="P12" i="1"/>
  <c r="L12" i="1"/>
  <c r="AK12" i="1" s="1"/>
  <c r="I12" i="1"/>
  <c r="Y12" i="1" s="1"/>
  <c r="F12" i="1"/>
  <c r="AC12" i="1" s="1"/>
  <c r="AJ11" i="1"/>
  <c r="AF11" i="1"/>
  <c r="AK11" i="1" s="1"/>
  <c r="AB11" i="1"/>
  <c r="X11" i="1"/>
  <c r="T11" i="1"/>
  <c r="P11" i="1"/>
  <c r="L11" i="1"/>
  <c r="I11" i="1"/>
  <c r="Y11" i="1" s="1"/>
  <c r="F11" i="1"/>
  <c r="AC11" i="1" s="1"/>
  <c r="AJ10" i="1"/>
  <c r="AF10" i="1"/>
  <c r="AK10" i="1" s="1"/>
  <c r="AB10" i="1"/>
  <c r="X10" i="1"/>
  <c r="T10" i="1"/>
  <c r="P10" i="1"/>
  <c r="L10" i="1"/>
  <c r="I10" i="1"/>
  <c r="Y10" i="1" s="1"/>
  <c r="F10" i="1"/>
  <c r="Q10" i="1" s="1"/>
  <c r="AJ9" i="1"/>
  <c r="AF9" i="1"/>
  <c r="AB9" i="1"/>
  <c r="AC9" i="1" s="1"/>
  <c r="X9" i="1"/>
  <c r="T9" i="1"/>
  <c r="P9" i="1"/>
  <c r="L9" i="1"/>
  <c r="I9" i="1"/>
  <c r="Y9" i="1" s="1"/>
  <c r="F9" i="1"/>
  <c r="Q9" i="1" s="1"/>
  <c r="F25" i="7" l="1"/>
  <c r="X41" i="7"/>
  <c r="L61" i="7"/>
  <c r="F67" i="7"/>
  <c r="Q16" i="9"/>
  <c r="T25" i="9"/>
  <c r="Y28" i="11"/>
  <c r="U28" i="11"/>
  <c r="Y27" i="5"/>
  <c r="U27" i="5"/>
  <c r="P18" i="1"/>
  <c r="M26" i="3"/>
  <c r="T48" i="4"/>
  <c r="P54" i="4"/>
  <c r="Y9" i="8"/>
  <c r="U9" i="8"/>
  <c r="L34" i="8"/>
  <c r="F40" i="8"/>
  <c r="AC40" i="8" s="1"/>
  <c r="Y18" i="10"/>
  <c r="U18" i="10"/>
  <c r="AC26" i="11"/>
  <c r="M26" i="11"/>
  <c r="Q24" i="3"/>
  <c r="M24" i="3"/>
  <c r="M15" i="4"/>
  <c r="M42" i="4"/>
  <c r="X55" i="4"/>
  <c r="Y25" i="5"/>
  <c r="U25" i="5"/>
  <c r="M27" i="5"/>
  <c r="M20" i="6"/>
  <c r="M13" i="7"/>
  <c r="I25" i="7"/>
  <c r="AC32" i="7"/>
  <c r="Q32" i="7"/>
  <c r="X32" i="9"/>
  <c r="AJ15" i="11"/>
  <c r="AK29" i="11"/>
  <c r="F10" i="12"/>
  <c r="Q15" i="4"/>
  <c r="Q25" i="4"/>
  <c r="U17" i="5"/>
  <c r="Q15" i="7"/>
  <c r="U32" i="8"/>
  <c r="U15" i="3"/>
  <c r="M23" i="4"/>
  <c r="AK19" i="5"/>
  <c r="Q13" i="7"/>
  <c r="AK43" i="7"/>
  <c r="Q16" i="10"/>
  <c r="AK21" i="12"/>
  <c r="AK16" i="1"/>
  <c r="M23" i="7"/>
  <c r="M10" i="1"/>
  <c r="U14" i="1"/>
  <c r="U26" i="3"/>
  <c r="AK19" i="4"/>
  <c r="Q25" i="5"/>
  <c r="AK9" i="6"/>
  <c r="P23" i="6"/>
  <c r="Q23" i="7"/>
  <c r="M32" i="7"/>
  <c r="Q40" i="7"/>
  <c r="AK59" i="7"/>
  <c r="Q28" i="8"/>
  <c r="Q38" i="8"/>
  <c r="M14" i="10"/>
  <c r="M16" i="11"/>
  <c r="U18" i="11"/>
  <c r="Q26" i="11"/>
  <c r="Y16" i="12"/>
  <c r="U16" i="12"/>
  <c r="Y21" i="7"/>
  <c r="U21" i="7"/>
  <c r="T31" i="9"/>
  <c r="U31" i="9" s="1"/>
  <c r="Q12" i="1"/>
  <c r="X18" i="1"/>
  <c r="U11" i="3"/>
  <c r="Y31" i="4"/>
  <c r="AC39" i="4"/>
  <c r="Y15" i="2"/>
  <c r="Y18" i="3"/>
  <c r="AC20" i="3"/>
  <c r="M22" i="3"/>
  <c r="AC13" i="4"/>
  <c r="AK31" i="4"/>
  <c r="Q33" i="4"/>
  <c r="U35" i="4"/>
  <c r="U39" i="4"/>
  <c r="Q47" i="4"/>
  <c r="AF55" i="4"/>
  <c r="M20" i="5"/>
  <c r="M23" i="5"/>
  <c r="Y15" i="6"/>
  <c r="I10" i="7"/>
  <c r="U10" i="7" s="1"/>
  <c r="Q21" i="7"/>
  <c r="U29" i="7"/>
  <c r="U34" i="7"/>
  <c r="M23" i="8"/>
  <c r="AC25" i="8"/>
  <c r="AK32" i="8"/>
  <c r="T34" i="8"/>
  <c r="Y38" i="8"/>
  <c r="AC10" i="9"/>
  <c r="M10" i="9"/>
  <c r="AC30" i="9"/>
  <c r="F13" i="10"/>
  <c r="AF45" i="10"/>
  <c r="U26" i="11"/>
  <c r="L10" i="12"/>
  <c r="AK33" i="12"/>
  <c r="U10" i="1"/>
  <c r="Y17" i="1"/>
  <c r="AF18" i="1"/>
  <c r="U13" i="2"/>
  <c r="AK13" i="3"/>
  <c r="AK15" i="3"/>
  <c r="M18" i="3"/>
  <c r="Y20" i="3"/>
  <c r="AC26" i="3"/>
  <c r="T28" i="3"/>
  <c r="AK27" i="4"/>
  <c r="L41" i="4"/>
  <c r="AC42" i="4"/>
  <c r="U47" i="4"/>
  <c r="Q23" i="5"/>
  <c r="AC20" i="6"/>
  <c r="X61" i="7"/>
  <c r="Y63" i="7"/>
  <c r="U63" i="7"/>
  <c r="AC71" i="7"/>
  <c r="M71" i="7"/>
  <c r="T21" i="8"/>
  <c r="P40" i="8"/>
  <c r="T41" i="8"/>
  <c r="U41" i="8" s="1"/>
  <c r="AK18" i="10"/>
  <c r="AK26" i="10"/>
  <c r="Q13" i="11"/>
  <c r="U16" i="11"/>
  <c r="M24" i="11"/>
  <c r="X35" i="11"/>
  <c r="L24" i="12"/>
  <c r="L45" i="12"/>
  <c r="AK45" i="12" s="1"/>
  <c r="AK12" i="2"/>
  <c r="AK14" i="1"/>
  <c r="L17" i="2"/>
  <c r="AC11" i="3"/>
  <c r="U33" i="4"/>
  <c r="Q51" i="4"/>
  <c r="AK31" i="5"/>
  <c r="AC11" i="7"/>
  <c r="AK15" i="7"/>
  <c r="AC23" i="7"/>
  <c r="Q24" i="11"/>
  <c r="Q10" i="12"/>
  <c r="AC31" i="12"/>
  <c r="Q34" i="12"/>
  <c r="M34" i="12"/>
  <c r="AF20" i="4"/>
  <c r="AK20" i="4" s="1"/>
  <c r="AJ18" i="1"/>
  <c r="Q11" i="2"/>
  <c r="AK9" i="3"/>
  <c r="Q16" i="3"/>
  <c r="AC16" i="3"/>
  <c r="M16" i="3"/>
  <c r="AC24" i="3"/>
  <c r="AC23" i="4"/>
  <c r="F28" i="4"/>
  <c r="U29" i="4"/>
  <c r="Y51" i="4"/>
  <c r="AF54" i="4"/>
  <c r="AK54" i="4" s="1"/>
  <c r="AK33" i="5"/>
  <c r="I37" i="5"/>
  <c r="AK11" i="6"/>
  <c r="U13" i="6"/>
  <c r="AK18" i="6"/>
  <c r="AK11" i="7"/>
  <c r="AK40" i="7"/>
  <c r="Y42" i="7"/>
  <c r="M52" i="7"/>
  <c r="AK30" i="8"/>
  <c r="AC17" i="9"/>
  <c r="Q11" i="10"/>
  <c r="M41" i="10"/>
  <c r="L15" i="11"/>
  <c r="AC16" i="11"/>
  <c r="AK26" i="11"/>
  <c r="AC12" i="12"/>
  <c r="M12" i="12"/>
  <c r="P30" i="12"/>
  <c r="Y42" i="12"/>
  <c r="P45" i="12"/>
  <c r="Y13" i="4"/>
  <c r="U13" i="4"/>
  <c r="Q27" i="3"/>
  <c r="M27" i="3"/>
  <c r="Q18" i="4"/>
  <c r="AK23" i="4"/>
  <c r="AJ15" i="5"/>
  <c r="AK22" i="5"/>
  <c r="Q58" i="7"/>
  <c r="AC58" i="7"/>
  <c r="Q10" i="8"/>
  <c r="U23" i="8"/>
  <c r="U11" i="10"/>
  <c r="AK14" i="10"/>
  <c r="AC22" i="3"/>
  <c r="Y26" i="4"/>
  <c r="AC31" i="4"/>
  <c r="AK33" i="4"/>
  <c r="T41" i="4"/>
  <c r="M45" i="4"/>
  <c r="M51" i="4"/>
  <c r="Q53" i="4"/>
  <c r="AK14" i="5"/>
  <c r="AC26" i="5"/>
  <c r="P30" i="5"/>
  <c r="L37" i="5"/>
  <c r="F12" i="6"/>
  <c r="U15" i="6"/>
  <c r="P17" i="6"/>
  <c r="Q50" i="7"/>
  <c r="U52" i="7"/>
  <c r="P54" i="7"/>
  <c r="AF61" i="7"/>
  <c r="AK61" i="7" s="1"/>
  <c r="U25" i="8"/>
  <c r="M33" i="8"/>
  <c r="U36" i="8"/>
  <c r="Q28" i="9"/>
  <c r="AC19" i="11"/>
  <c r="Q19" i="11"/>
  <c r="I29" i="11"/>
  <c r="T24" i="12"/>
  <c r="F39" i="12"/>
  <c r="Q10" i="6"/>
  <c r="AC10" i="6"/>
  <c r="Y21" i="6"/>
  <c r="AF23" i="6"/>
  <c r="AK23" i="6" s="1"/>
  <c r="T10" i="7"/>
  <c r="I16" i="7"/>
  <c r="AF21" i="8"/>
  <c r="AK21" i="8" s="1"/>
  <c r="Q17" i="11"/>
  <c r="M17" i="11"/>
  <c r="AK22" i="11"/>
  <c r="AC33" i="11"/>
  <c r="M33" i="11"/>
  <c r="AC32" i="12"/>
  <c r="Q32" i="12"/>
  <c r="P44" i="12"/>
  <c r="AK15" i="2"/>
  <c r="Q14" i="3"/>
  <c r="AF10" i="5"/>
  <c r="AK10" i="5" s="1"/>
  <c r="F15" i="5"/>
  <c r="P37" i="5"/>
  <c r="T17" i="6"/>
  <c r="AC31" i="7"/>
  <c r="AC39" i="7"/>
  <c r="X48" i="7"/>
  <c r="AK23" i="8"/>
  <c r="X31" i="10"/>
  <c r="AK13" i="11"/>
  <c r="AK30" i="11"/>
  <c r="Y11" i="2"/>
  <c r="F11" i="4"/>
  <c r="U14" i="4"/>
  <c r="U18" i="4"/>
  <c r="AK22" i="4"/>
  <c r="Q24" i="4"/>
  <c r="AK29" i="4"/>
  <c r="Y32" i="4"/>
  <c r="U32" i="4"/>
  <c r="U43" i="4"/>
  <c r="AC45" i="4"/>
  <c r="AK53" i="4"/>
  <c r="M13" i="5"/>
  <c r="U15" i="5"/>
  <c r="U26" i="5"/>
  <c r="Q32" i="5"/>
  <c r="Q34" i="5"/>
  <c r="M10" i="6"/>
  <c r="AK13" i="6"/>
  <c r="Q19" i="6"/>
  <c r="U14" i="7"/>
  <c r="Q20" i="7"/>
  <c r="M20" i="7"/>
  <c r="AK50" i="7"/>
  <c r="X74" i="7"/>
  <c r="M15" i="9"/>
  <c r="AK41" i="10"/>
  <c r="U27" i="11"/>
  <c r="Q33" i="11"/>
  <c r="Q29" i="12"/>
  <c r="M29" i="12"/>
  <c r="AK42" i="12"/>
  <c r="M13" i="1"/>
  <c r="U27" i="3"/>
  <c r="Q16" i="4"/>
  <c r="AK22" i="6"/>
  <c r="AK13" i="2"/>
  <c r="M12" i="3"/>
  <c r="AC16" i="2"/>
  <c r="Q16" i="2"/>
  <c r="Q12" i="3"/>
  <c r="AK16" i="3"/>
  <c r="T20" i="4"/>
  <c r="U20" i="4" s="1"/>
  <c r="U26" i="4"/>
  <c r="P28" i="4"/>
  <c r="AK37" i="4"/>
  <c r="Y40" i="4"/>
  <c r="AF41" i="4"/>
  <c r="AK41" i="4" s="1"/>
  <c r="AK45" i="4"/>
  <c r="F48" i="4"/>
  <c r="AC51" i="4"/>
  <c r="I55" i="4"/>
  <c r="U55" i="4" s="1"/>
  <c r="Y13" i="5"/>
  <c r="U13" i="5"/>
  <c r="AK28" i="5"/>
  <c r="U21" i="6"/>
  <c r="U12" i="7"/>
  <c r="AK17" i="7"/>
  <c r="Q22" i="7"/>
  <c r="Q24" i="7"/>
  <c r="AK27" i="7"/>
  <c r="L41" i="7"/>
  <c r="Y47" i="7"/>
  <c r="AF48" i="7"/>
  <c r="AC53" i="7"/>
  <c r="Q53" i="7"/>
  <c r="AK60" i="7"/>
  <c r="F15" i="8"/>
  <c r="Y11" i="9"/>
  <c r="AC13" i="9"/>
  <c r="P17" i="9"/>
  <c r="Q17" i="9" s="1"/>
  <c r="AK28" i="9"/>
  <c r="F31" i="9"/>
  <c r="AC31" i="9" s="1"/>
  <c r="I32" i="9"/>
  <c r="Y32" i="9" s="1"/>
  <c r="U9" i="10"/>
  <c r="Y30" i="10"/>
  <c r="U30" i="10"/>
  <c r="AF31" i="10"/>
  <c r="AK31" i="10" s="1"/>
  <c r="AK33" i="10"/>
  <c r="I38" i="10"/>
  <c r="AC39" i="10"/>
  <c r="U9" i="11"/>
  <c r="M37" i="12"/>
  <c r="X44" i="12"/>
  <c r="AC10" i="1"/>
  <c r="Q13" i="8"/>
  <c r="AC13" i="8"/>
  <c r="M13" i="8"/>
  <c r="Y31" i="11"/>
  <c r="Y23" i="12"/>
  <c r="AC17" i="4"/>
  <c r="Q17" i="4"/>
  <c r="AC35" i="5"/>
  <c r="Q35" i="5"/>
  <c r="I23" i="6"/>
  <c r="Y23" i="6" s="1"/>
  <c r="Q49" i="7"/>
  <c r="AC49" i="7"/>
  <c r="M49" i="7"/>
  <c r="M11" i="3"/>
  <c r="M14" i="3"/>
  <c r="M10" i="3"/>
  <c r="Y12" i="3"/>
  <c r="U12" i="3"/>
  <c r="Y24" i="7"/>
  <c r="U24" i="7"/>
  <c r="AK15" i="1"/>
  <c r="U9" i="2"/>
  <c r="Y16" i="2"/>
  <c r="U10" i="3"/>
  <c r="Y19" i="3"/>
  <c r="AC27" i="3"/>
  <c r="M32" i="4"/>
  <c r="Q34" i="4"/>
  <c r="Q24" i="5"/>
  <c r="AC37" i="7"/>
  <c r="Y53" i="7"/>
  <c r="U53" i="7"/>
  <c r="AC72" i="7"/>
  <c r="Q72" i="7"/>
  <c r="AK74" i="7"/>
  <c r="AK10" i="8"/>
  <c r="Y13" i="9"/>
  <c r="U13" i="9"/>
  <c r="AK23" i="9"/>
  <c r="AK39" i="10"/>
  <c r="U11" i="1"/>
  <c r="AC13" i="1"/>
  <c r="I18" i="1"/>
  <c r="U14" i="2"/>
  <c r="AC17" i="3"/>
  <c r="AK21" i="3"/>
  <c r="AK18" i="4"/>
  <c r="X20" i="4"/>
  <c r="U22" i="4"/>
  <c r="AC26" i="4"/>
  <c r="U30" i="4"/>
  <c r="F54" i="4"/>
  <c r="Q54" i="4" s="1"/>
  <c r="AK9" i="5"/>
  <c r="Q11" i="5"/>
  <c r="U21" i="5"/>
  <c r="AC29" i="5"/>
  <c r="Q29" i="5"/>
  <c r="AF30" i="5"/>
  <c r="U37" i="7"/>
  <c r="P41" i="7"/>
  <c r="AJ48" i="7"/>
  <c r="Q68" i="7"/>
  <c r="Y72" i="7"/>
  <c r="Y13" i="8"/>
  <c r="U9" i="9"/>
  <c r="M11" i="9"/>
  <c r="Y21" i="9"/>
  <c r="AK26" i="9"/>
  <c r="AC29" i="9"/>
  <c r="Q29" i="9"/>
  <c r="M29" i="9"/>
  <c r="AC34" i="10"/>
  <c r="M34" i="10"/>
  <c r="I44" i="10"/>
  <c r="Y44" i="10" s="1"/>
  <c r="U23" i="11"/>
  <c r="U25" i="11"/>
  <c r="M31" i="11"/>
  <c r="AJ24" i="12"/>
  <c r="Q35" i="12"/>
  <c r="AK40" i="12"/>
  <c r="U9" i="1"/>
  <c r="Q12" i="2"/>
  <c r="Y17" i="3"/>
  <c r="M19" i="3"/>
  <c r="U23" i="3"/>
  <c r="AK25" i="3"/>
  <c r="L11" i="4"/>
  <c r="AK11" i="4" s="1"/>
  <c r="AK14" i="4"/>
  <c r="Y46" i="4"/>
  <c r="L48" i="4"/>
  <c r="AC52" i="4"/>
  <c r="Q13" i="5"/>
  <c r="AC19" i="5"/>
  <c r="M21" i="5"/>
  <c r="Y29" i="5"/>
  <c r="AK34" i="5"/>
  <c r="T36" i="5"/>
  <c r="M16" i="6"/>
  <c r="AK17" i="6"/>
  <c r="AK19" i="6"/>
  <c r="U18" i="7"/>
  <c r="AC43" i="7"/>
  <c r="M43" i="7"/>
  <c r="AJ74" i="7"/>
  <c r="Q11" i="8"/>
  <c r="AC15" i="9"/>
  <c r="Y20" i="10"/>
  <c r="Q28" i="10"/>
  <c r="AC17" i="11"/>
  <c r="AK33" i="11"/>
  <c r="AC13" i="12"/>
  <c r="Q13" i="12"/>
  <c r="Q21" i="12"/>
  <c r="AC21" i="12"/>
  <c r="M21" i="12"/>
  <c r="Y35" i="12"/>
  <c r="U35" i="12"/>
  <c r="AK44" i="12"/>
  <c r="U16" i="1"/>
  <c r="L18" i="1"/>
  <c r="Q14" i="2"/>
  <c r="AC44" i="4"/>
  <c r="Y52" i="4"/>
  <c r="Y19" i="5"/>
  <c r="Q21" i="5"/>
  <c r="AJ30" i="5"/>
  <c r="T12" i="6"/>
  <c r="U12" i="6" s="1"/>
  <c r="AK14" i="7"/>
  <c r="AC22" i="7"/>
  <c r="AK28" i="7"/>
  <c r="Q37" i="7"/>
  <c r="Y43" i="7"/>
  <c r="U47" i="7"/>
  <c r="I61" i="7"/>
  <c r="Q16" i="8"/>
  <c r="AC32" i="8"/>
  <c r="Q19" i="9"/>
  <c r="AC27" i="9"/>
  <c r="M27" i="9"/>
  <c r="AK20" i="10"/>
  <c r="P38" i="10"/>
  <c r="Y40" i="10"/>
  <c r="U40" i="10"/>
  <c r="M11" i="12"/>
  <c r="Y21" i="12"/>
  <c r="Y13" i="12"/>
  <c r="Y33" i="12"/>
  <c r="Q37" i="12"/>
  <c r="L39" i="12"/>
  <c r="U40" i="12"/>
  <c r="L28" i="3"/>
  <c r="T11" i="4"/>
  <c r="U11" i="4" s="1"/>
  <c r="M13" i="4"/>
  <c r="Y15" i="4"/>
  <c r="Y17" i="4"/>
  <c r="Q19" i="4"/>
  <c r="AC22" i="4"/>
  <c r="AK24" i="4"/>
  <c r="AC30" i="4"/>
  <c r="I36" i="4"/>
  <c r="X41" i="4"/>
  <c r="Y41" i="4" s="1"/>
  <c r="AK47" i="4"/>
  <c r="U51" i="4"/>
  <c r="AC9" i="5"/>
  <c r="AF15" i="5"/>
  <c r="AK15" i="5" s="1"/>
  <c r="Y23" i="5"/>
  <c r="AC15" i="6"/>
  <c r="Y19" i="6"/>
  <c r="Q21" i="6"/>
  <c r="P10" i="7"/>
  <c r="Q10" i="7" s="1"/>
  <c r="AC12" i="7"/>
  <c r="F16" i="7"/>
  <c r="U23" i="7"/>
  <c r="T30" i="7"/>
  <c r="Y32" i="7"/>
  <c r="AC34" i="7"/>
  <c r="F36" i="7"/>
  <c r="M36" i="7" s="1"/>
  <c r="T41" i="7"/>
  <c r="U41" i="7" s="1"/>
  <c r="AK44" i="7"/>
  <c r="Q47" i="7"/>
  <c r="T61" i="7"/>
  <c r="AF73" i="7"/>
  <c r="AK14" i="8"/>
  <c r="U11" i="9"/>
  <c r="AK15" i="9"/>
  <c r="AC21" i="9"/>
  <c r="U23" i="9"/>
  <c r="U30" i="9"/>
  <c r="I13" i="10"/>
  <c r="Q14" i="10"/>
  <c r="U16" i="10"/>
  <c r="AC20" i="10"/>
  <c r="AJ21" i="10"/>
  <c r="AJ31" i="10"/>
  <c r="U13" i="11"/>
  <c r="Q16" i="11"/>
  <c r="U11" i="12"/>
  <c r="P17" i="12"/>
  <c r="AK18" i="12"/>
  <c r="AK22" i="12"/>
  <c r="X24" i="12"/>
  <c r="Q28" i="12"/>
  <c r="L30" i="12"/>
  <c r="M30" i="12" s="1"/>
  <c r="U31" i="12"/>
  <c r="AC37" i="12"/>
  <c r="AK9" i="1"/>
  <c r="Q11" i="1"/>
  <c r="U13" i="1"/>
  <c r="F18" i="1"/>
  <c r="AK26" i="3"/>
  <c r="Q10" i="4"/>
  <c r="Y23" i="4"/>
  <c r="Y27" i="4"/>
  <c r="Q30" i="4"/>
  <c r="P36" i="4"/>
  <c r="Q38" i="4"/>
  <c r="AJ41" i="4"/>
  <c r="AK43" i="4"/>
  <c r="AK51" i="4"/>
  <c r="F55" i="4"/>
  <c r="AJ10" i="5"/>
  <c r="AC16" i="5"/>
  <c r="Y18" i="5"/>
  <c r="Q33" i="5"/>
  <c r="Y35" i="5"/>
  <c r="Y16" i="6"/>
  <c r="X10" i="7"/>
  <c r="Y10" i="7" s="1"/>
  <c r="Q14" i="7"/>
  <c r="AC27" i="7"/>
  <c r="Q34" i="7"/>
  <c r="Y40" i="7"/>
  <c r="AK68" i="7"/>
  <c r="U11" i="8"/>
  <c r="Y18" i="8"/>
  <c r="Y33" i="8"/>
  <c r="M16" i="9"/>
  <c r="U21" i="9"/>
  <c r="P25" i="9"/>
  <c r="F32" i="9"/>
  <c r="Y22" i="10"/>
  <c r="Q24" i="10"/>
  <c r="U32" i="10"/>
  <c r="L38" i="10"/>
  <c r="AC42" i="10"/>
  <c r="F44" i="10"/>
  <c r="Q44" i="10" s="1"/>
  <c r="AK16" i="11"/>
  <c r="U24" i="11"/>
  <c r="X29" i="11"/>
  <c r="Y29" i="11" s="1"/>
  <c r="AK11" i="12"/>
  <c r="M19" i="12"/>
  <c r="AF24" i="12"/>
  <c r="AK28" i="12"/>
  <c r="Q43" i="12"/>
  <c r="M22" i="10"/>
  <c r="U26" i="10"/>
  <c r="F31" i="10"/>
  <c r="I45" i="10"/>
  <c r="Y45" i="10" s="1"/>
  <c r="T10" i="12"/>
  <c r="U10" i="12" s="1"/>
  <c r="AK13" i="12"/>
  <c r="X17" i="12"/>
  <c r="Q19" i="12"/>
  <c r="T30" i="12"/>
  <c r="AK9" i="2"/>
  <c r="Y12" i="2"/>
  <c r="AK20" i="3"/>
  <c r="AK15" i="4"/>
  <c r="AK21" i="4"/>
  <c r="AK28" i="4"/>
  <c r="AK30" i="4"/>
  <c r="AC40" i="4"/>
  <c r="Y42" i="4"/>
  <c r="Y50" i="4"/>
  <c r="Y11" i="5"/>
  <c r="P22" i="5"/>
  <c r="Q22" i="5" s="1"/>
  <c r="AC9" i="6"/>
  <c r="Q11" i="6"/>
  <c r="AK21" i="6"/>
  <c r="AK9" i="7"/>
  <c r="AJ10" i="7"/>
  <c r="AK12" i="7"/>
  <c r="P16" i="7"/>
  <c r="X25" i="7"/>
  <c r="AJ30" i="7"/>
  <c r="AK56" i="7"/>
  <c r="AK65" i="7"/>
  <c r="M69" i="7"/>
  <c r="AK20" i="8"/>
  <c r="Q31" i="8"/>
  <c r="AC16" i="9"/>
  <c r="Q24" i="9"/>
  <c r="AK24" i="10"/>
  <c r="AK31" i="11"/>
  <c r="AK17" i="12"/>
  <c r="AC19" i="12"/>
  <c r="AK29" i="12"/>
  <c r="Q38" i="12"/>
  <c r="AK39" i="12"/>
  <c r="AF17" i="2"/>
  <c r="AK17" i="2" s="1"/>
  <c r="AC10" i="3"/>
  <c r="Q23" i="3"/>
  <c r="Y25" i="3"/>
  <c r="Q14" i="4"/>
  <c r="AK50" i="4"/>
  <c r="Q52" i="4"/>
  <c r="P55" i="4"/>
  <c r="AK11" i="5"/>
  <c r="AK23" i="5"/>
  <c r="Q28" i="5"/>
  <c r="I30" i="5"/>
  <c r="AJ36" i="5"/>
  <c r="Y9" i="6"/>
  <c r="Y11" i="6"/>
  <c r="AC18" i="7"/>
  <c r="AK29" i="7"/>
  <c r="AK34" i="7"/>
  <c r="X36" i="7"/>
  <c r="Y36" i="7" s="1"/>
  <c r="U38" i="7"/>
  <c r="Q69" i="7"/>
  <c r="I73" i="7"/>
  <c r="U22" i="8"/>
  <c r="Y24" i="8"/>
  <c r="AC26" i="8"/>
  <c r="X40" i="8"/>
  <c r="Q10" i="9"/>
  <c r="X25" i="9"/>
  <c r="Q27" i="9"/>
  <c r="AC22" i="10"/>
  <c r="M21" i="11"/>
  <c r="F48" i="7"/>
  <c r="AC48" i="7" s="1"/>
  <c r="Q71" i="7"/>
  <c r="AK11" i="8"/>
  <c r="AK13" i="8"/>
  <c r="Y26" i="8"/>
  <c r="U10" i="9"/>
  <c r="Y20" i="9"/>
  <c r="AC22" i="9"/>
  <c r="Q15" i="10"/>
  <c r="AK22" i="10"/>
  <c r="AK29" i="10"/>
  <c r="X38" i="10"/>
  <c r="M9" i="12"/>
  <c r="Q12" i="12"/>
  <c r="Y25" i="12"/>
  <c r="U41" i="12"/>
  <c r="U71" i="7"/>
  <c r="AC31" i="8"/>
  <c r="Y14" i="9"/>
  <c r="Y22" i="9"/>
  <c r="U29" i="9"/>
  <c r="Y12" i="10"/>
  <c r="U17" i="10"/>
  <c r="Y25" i="10"/>
  <c r="AC27" i="10"/>
  <c r="Q29" i="10"/>
  <c r="AK42" i="10"/>
  <c r="Q9" i="12"/>
  <c r="U12" i="12"/>
  <c r="M27" i="12"/>
  <c r="Y43" i="12"/>
  <c r="X22" i="5"/>
  <c r="Y22" i="5" s="1"/>
  <c r="Y24" i="5"/>
  <c r="F37" i="5"/>
  <c r="M37" i="5" s="1"/>
  <c r="AF12" i="6"/>
  <c r="AK12" i="6" s="1"/>
  <c r="AK14" i="6"/>
  <c r="AK16" i="6"/>
  <c r="AC18" i="6"/>
  <c r="I22" i="6"/>
  <c r="U11" i="7"/>
  <c r="Y15" i="7"/>
  <c r="Y31" i="7"/>
  <c r="Y35" i="7"/>
  <c r="AC46" i="7"/>
  <c r="I48" i="7"/>
  <c r="Y48" i="7" s="1"/>
  <c r="AF54" i="7"/>
  <c r="AK66" i="7"/>
  <c r="AF67" i="7"/>
  <c r="AK67" i="7" s="1"/>
  <c r="AC69" i="7"/>
  <c r="T15" i="8"/>
  <c r="U15" i="8" s="1"/>
  <c r="Q22" i="8"/>
  <c r="AK31" i="8"/>
  <c r="AK33" i="8"/>
  <c r="AJ34" i="8"/>
  <c r="U39" i="8"/>
  <c r="L31" i="9"/>
  <c r="AK31" i="9" s="1"/>
  <c r="Q10" i="10"/>
  <c r="M12" i="10"/>
  <c r="Y27" i="10"/>
  <c r="AK32" i="10"/>
  <c r="Q37" i="10"/>
  <c r="AC40" i="10"/>
  <c r="T45" i="10"/>
  <c r="AC10" i="11"/>
  <c r="Q12" i="11"/>
  <c r="Q14" i="11"/>
  <c r="U17" i="11"/>
  <c r="AK24" i="11"/>
  <c r="I34" i="11"/>
  <c r="I35" i="11"/>
  <c r="Y20" i="12"/>
  <c r="M25" i="12"/>
  <c r="U29" i="12"/>
  <c r="Q28" i="7"/>
  <c r="Y33" i="7"/>
  <c r="F41" i="7"/>
  <c r="M41" i="7" s="1"/>
  <c r="AC44" i="7"/>
  <c r="U46" i="7"/>
  <c r="AC59" i="7"/>
  <c r="Y62" i="7"/>
  <c r="U12" i="8"/>
  <c r="Y14" i="8"/>
  <c r="AC17" i="8"/>
  <c r="I21" i="8"/>
  <c r="Y21" i="8" s="1"/>
  <c r="AC35" i="8"/>
  <c r="Q37" i="8"/>
  <c r="AJ41" i="8"/>
  <c r="Q18" i="9"/>
  <c r="P31" i="9"/>
  <c r="Y10" i="10"/>
  <c r="AF13" i="10"/>
  <c r="AK13" i="10" s="1"/>
  <c r="U23" i="10"/>
  <c r="U37" i="10"/>
  <c r="AK40" i="10"/>
  <c r="T44" i="10"/>
  <c r="Y10" i="11"/>
  <c r="Y12" i="11"/>
  <c r="U19" i="11"/>
  <c r="AC21" i="11"/>
  <c r="AJ22" i="11"/>
  <c r="Q30" i="11"/>
  <c r="L34" i="11"/>
  <c r="M34" i="11" s="1"/>
  <c r="L35" i="11"/>
  <c r="AK35" i="11" s="1"/>
  <c r="AJ10" i="12"/>
  <c r="AK16" i="12"/>
  <c r="Q18" i="12"/>
  <c r="AC22" i="12"/>
  <c r="F24" i="12"/>
  <c r="U32" i="12"/>
  <c r="AC34" i="12"/>
  <c r="AC36" i="12"/>
  <c r="AK43" i="12"/>
  <c r="Y28" i="7"/>
  <c r="Q31" i="7"/>
  <c r="Q39" i="7"/>
  <c r="Y44" i="7"/>
  <c r="AK46" i="7"/>
  <c r="AK53" i="7"/>
  <c r="Y59" i="7"/>
  <c r="F61" i="7"/>
  <c r="M61" i="7" s="1"/>
  <c r="Y64" i="7"/>
  <c r="AJ67" i="7"/>
  <c r="Y17" i="8"/>
  <c r="Q19" i="8"/>
  <c r="AF27" i="8"/>
  <c r="AK27" i="8" s="1"/>
  <c r="F34" i="8"/>
  <c r="Y35" i="8"/>
  <c r="Y37" i="8"/>
  <c r="AK10" i="9"/>
  <c r="I17" i="9"/>
  <c r="AK25" i="9"/>
  <c r="AK27" i="9"/>
  <c r="AK15" i="10"/>
  <c r="AC29" i="10"/>
  <c r="AC33" i="10"/>
  <c r="AC35" i="10"/>
  <c r="AK38" i="10"/>
  <c r="Y43" i="10"/>
  <c r="AK21" i="11"/>
  <c r="AC27" i="11"/>
  <c r="F29" i="11"/>
  <c r="Q29" i="11" s="1"/>
  <c r="Y30" i="11"/>
  <c r="AC9" i="12"/>
  <c r="U18" i="12"/>
  <c r="Y22" i="12"/>
  <c r="I24" i="12"/>
  <c r="Y24" i="12" s="1"/>
  <c r="AK36" i="12"/>
  <c r="Q40" i="12"/>
  <c r="U30" i="12"/>
  <c r="Y30" i="12"/>
  <c r="AC17" i="12"/>
  <c r="Q17" i="12"/>
  <c r="M17" i="12"/>
  <c r="M39" i="12"/>
  <c r="AC39" i="12"/>
  <c r="Q39" i="12"/>
  <c r="Q24" i="12"/>
  <c r="M24" i="12"/>
  <c r="AC24" i="12"/>
  <c r="Y17" i="12"/>
  <c r="U17" i="12"/>
  <c r="U39" i="12"/>
  <c r="Y39" i="12"/>
  <c r="AK10" i="12"/>
  <c r="AK24" i="12"/>
  <c r="Y45" i="12"/>
  <c r="U45" i="12"/>
  <c r="M10" i="12"/>
  <c r="AK30" i="12"/>
  <c r="AC30" i="12"/>
  <c r="Q30" i="12"/>
  <c r="Y44" i="12"/>
  <c r="U44" i="12"/>
  <c r="U15" i="12"/>
  <c r="Y18" i="12"/>
  <c r="U25" i="12"/>
  <c r="Y27" i="12"/>
  <c r="U34" i="12"/>
  <c r="Y36" i="12"/>
  <c r="U14" i="12"/>
  <c r="U23" i="12"/>
  <c r="U33" i="12"/>
  <c r="U42" i="12"/>
  <c r="M44" i="12"/>
  <c r="M45" i="12"/>
  <c r="Y10" i="12"/>
  <c r="M16" i="12"/>
  <c r="AC16" i="12"/>
  <c r="M26" i="12"/>
  <c r="AC26" i="12"/>
  <c r="M35" i="12"/>
  <c r="AC35" i="12"/>
  <c r="AC10" i="12"/>
  <c r="M15" i="12"/>
  <c r="AC15" i="12"/>
  <c r="AC25" i="12"/>
  <c r="AC43" i="12"/>
  <c r="U9" i="12"/>
  <c r="M14" i="12"/>
  <c r="AC14" i="12"/>
  <c r="U19" i="12"/>
  <c r="M23" i="12"/>
  <c r="AC23" i="12"/>
  <c r="U28" i="12"/>
  <c r="M33" i="12"/>
  <c r="AC33" i="12"/>
  <c r="U37" i="12"/>
  <c r="M42" i="12"/>
  <c r="AC42" i="12"/>
  <c r="Q44" i="12"/>
  <c r="Q45" i="12"/>
  <c r="M13" i="12"/>
  <c r="M22" i="12"/>
  <c r="M32" i="12"/>
  <c r="M41" i="12"/>
  <c r="Y22" i="11"/>
  <c r="U22" i="11"/>
  <c r="U35" i="11"/>
  <c r="Y35" i="11"/>
  <c r="M15" i="11"/>
  <c r="AK15" i="11"/>
  <c r="U34" i="11"/>
  <c r="Y34" i="11"/>
  <c r="U29" i="11"/>
  <c r="U15" i="11"/>
  <c r="Y15" i="11"/>
  <c r="U12" i="11"/>
  <c r="Y14" i="11"/>
  <c r="U21" i="11"/>
  <c r="Y24" i="11"/>
  <c r="U31" i="11"/>
  <c r="Y33" i="11"/>
  <c r="Q9" i="11"/>
  <c r="U11" i="11"/>
  <c r="Y13" i="11"/>
  <c r="Q18" i="11"/>
  <c r="U20" i="11"/>
  <c r="M22" i="11"/>
  <c r="Y23" i="11"/>
  <c r="Q27" i="11"/>
  <c r="U30" i="11"/>
  <c r="Y32" i="11"/>
  <c r="M13" i="11"/>
  <c r="AC13" i="11"/>
  <c r="Q15" i="11"/>
  <c r="M23" i="11"/>
  <c r="AC23" i="11"/>
  <c r="M32" i="11"/>
  <c r="AC32" i="11"/>
  <c r="Q34" i="11"/>
  <c r="Q35" i="11"/>
  <c r="M11" i="11"/>
  <c r="AC11" i="11"/>
  <c r="AC15" i="11"/>
  <c r="M20" i="11"/>
  <c r="AC20" i="11"/>
  <c r="Q22" i="11"/>
  <c r="M30" i="11"/>
  <c r="AC30" i="11"/>
  <c r="AC34" i="11"/>
  <c r="AC35" i="11"/>
  <c r="M10" i="11"/>
  <c r="M19" i="11"/>
  <c r="M28" i="11"/>
  <c r="M9" i="11"/>
  <c r="M18" i="11"/>
  <c r="M27" i="11"/>
  <c r="M44" i="10"/>
  <c r="AC44" i="10"/>
  <c r="AC31" i="10"/>
  <c r="Q31" i="10"/>
  <c r="M31" i="10"/>
  <c r="U45" i="10"/>
  <c r="Y31" i="10"/>
  <c r="U31" i="10"/>
  <c r="AC13" i="10"/>
  <c r="Q13" i="10"/>
  <c r="M13" i="10"/>
  <c r="Y21" i="10"/>
  <c r="U21" i="10"/>
  <c r="Q38" i="10"/>
  <c r="AC38" i="10"/>
  <c r="M38" i="10"/>
  <c r="Y13" i="10"/>
  <c r="U13" i="10"/>
  <c r="Y38" i="10"/>
  <c r="U38" i="10"/>
  <c r="AK45" i="10"/>
  <c r="M45" i="10"/>
  <c r="Q45" i="10"/>
  <c r="AC45" i="10"/>
  <c r="Y11" i="10"/>
  <c r="Y19" i="10"/>
  <c r="Y37" i="10"/>
  <c r="Q9" i="10"/>
  <c r="Y14" i="10"/>
  <c r="Q18" i="10"/>
  <c r="U20" i="10"/>
  <c r="Y23" i="10"/>
  <c r="Q27" i="10"/>
  <c r="U29" i="10"/>
  <c r="Y32" i="10"/>
  <c r="Q36" i="10"/>
  <c r="U39" i="10"/>
  <c r="Y41" i="10"/>
  <c r="U10" i="10"/>
  <c r="M15" i="10"/>
  <c r="Q17" i="10"/>
  <c r="M21" i="10"/>
  <c r="M24" i="10"/>
  <c r="Q26" i="10"/>
  <c r="U28" i="10"/>
  <c r="M33" i="10"/>
  <c r="Q35" i="10"/>
  <c r="M42" i="10"/>
  <c r="M11" i="10"/>
  <c r="M20" i="10"/>
  <c r="M29" i="10"/>
  <c r="M10" i="10"/>
  <c r="AC10" i="10"/>
  <c r="U15" i="10"/>
  <c r="M19" i="10"/>
  <c r="AC19" i="10"/>
  <c r="Q21" i="10"/>
  <c r="U24" i="10"/>
  <c r="M28" i="10"/>
  <c r="AC28" i="10"/>
  <c r="U33" i="10"/>
  <c r="M37" i="10"/>
  <c r="AC37" i="10"/>
  <c r="U42" i="10"/>
  <c r="M9" i="10"/>
  <c r="M18" i="10"/>
  <c r="M27" i="10"/>
  <c r="M36" i="10"/>
  <c r="M17" i="10"/>
  <c r="M26" i="10"/>
  <c r="M35" i="10"/>
  <c r="Y17" i="9"/>
  <c r="U17" i="9"/>
  <c r="AK32" i="9"/>
  <c r="Y25" i="9"/>
  <c r="U25" i="9"/>
  <c r="Y31" i="9"/>
  <c r="AC32" i="9"/>
  <c r="M32" i="9"/>
  <c r="Q32" i="9"/>
  <c r="Y9" i="9"/>
  <c r="Q13" i="9"/>
  <c r="U15" i="9"/>
  <c r="M17" i="9"/>
  <c r="Y18" i="9"/>
  <c r="Q22" i="9"/>
  <c r="Y27" i="9"/>
  <c r="Y23" i="9"/>
  <c r="Q12" i="9"/>
  <c r="Y16" i="9"/>
  <c r="Q21" i="9"/>
  <c r="M25" i="9"/>
  <c r="Y26" i="9"/>
  <c r="Q30" i="9"/>
  <c r="M14" i="9"/>
  <c r="AC14" i="9"/>
  <c r="M23" i="9"/>
  <c r="AC23" i="9"/>
  <c r="Q25" i="9"/>
  <c r="M13" i="9"/>
  <c r="M22" i="9"/>
  <c r="M12" i="9"/>
  <c r="M21" i="9"/>
  <c r="M30" i="9"/>
  <c r="Y27" i="8"/>
  <c r="U27" i="8"/>
  <c r="Y40" i="8"/>
  <c r="U40" i="8"/>
  <c r="U34" i="8"/>
  <c r="AK41" i="8"/>
  <c r="U21" i="8"/>
  <c r="Q27" i="8"/>
  <c r="M27" i="8"/>
  <c r="AC27" i="8"/>
  <c r="Y41" i="8"/>
  <c r="M15" i="8"/>
  <c r="AC15" i="8"/>
  <c r="Q15" i="8"/>
  <c r="AK15" i="8"/>
  <c r="M34" i="8"/>
  <c r="AC34" i="8"/>
  <c r="Q34" i="8"/>
  <c r="AK34" i="8"/>
  <c r="AK40" i="8"/>
  <c r="U10" i="8"/>
  <c r="Y12" i="8"/>
  <c r="U19" i="8"/>
  <c r="M21" i="8"/>
  <c r="Y22" i="8"/>
  <c r="U29" i="8"/>
  <c r="Y31" i="8"/>
  <c r="U38" i="8"/>
  <c r="M40" i="8"/>
  <c r="M41" i="8"/>
  <c r="Y11" i="8"/>
  <c r="Y15" i="8"/>
  <c r="Y20" i="8"/>
  <c r="Y30" i="8"/>
  <c r="Y34" i="8"/>
  <c r="Y39" i="8"/>
  <c r="M11" i="8"/>
  <c r="AC11" i="8"/>
  <c r="U16" i="8"/>
  <c r="M20" i="8"/>
  <c r="AC20" i="8"/>
  <c r="M30" i="8"/>
  <c r="AC30" i="8"/>
  <c r="M39" i="8"/>
  <c r="AC39" i="8"/>
  <c r="M10" i="8"/>
  <c r="AC10" i="8"/>
  <c r="U14" i="8"/>
  <c r="M19" i="8"/>
  <c r="AC19" i="8"/>
  <c r="Q21" i="8"/>
  <c r="U24" i="8"/>
  <c r="M29" i="8"/>
  <c r="AC29" i="8"/>
  <c r="U33" i="8"/>
  <c r="M38" i="8"/>
  <c r="AC38" i="8"/>
  <c r="Q40" i="8"/>
  <c r="Q41" i="8"/>
  <c r="M9" i="8"/>
  <c r="AC9" i="8"/>
  <c r="M18" i="8"/>
  <c r="AC18" i="8"/>
  <c r="M28" i="8"/>
  <c r="AC28" i="8"/>
  <c r="M37" i="8"/>
  <c r="AC37" i="8"/>
  <c r="M17" i="8"/>
  <c r="M26" i="8"/>
  <c r="M36" i="8"/>
  <c r="M16" i="8"/>
  <c r="M25" i="8"/>
  <c r="M35" i="8"/>
  <c r="Q25" i="7"/>
  <c r="M25" i="7"/>
  <c r="AC25" i="7"/>
  <c r="Q73" i="7"/>
  <c r="M73" i="7"/>
  <c r="AC73" i="7"/>
  <c r="Y16" i="7"/>
  <c r="U16" i="7"/>
  <c r="U30" i="7"/>
  <c r="Y30" i="7"/>
  <c r="AK36" i="7"/>
  <c r="AK10" i="7"/>
  <c r="Y41" i="7"/>
  <c r="AK48" i="7"/>
  <c r="Q17" i="7"/>
  <c r="AC17" i="7"/>
  <c r="M17" i="7"/>
  <c r="U36" i="7"/>
  <c r="Y25" i="7"/>
  <c r="U25" i="7"/>
  <c r="Y73" i="7"/>
  <c r="U73" i="7"/>
  <c r="Q9" i="7"/>
  <c r="AC9" i="7"/>
  <c r="M9" i="7"/>
  <c r="Q26" i="7"/>
  <c r="AC26" i="7"/>
  <c r="M26" i="7"/>
  <c r="Y27" i="7"/>
  <c r="AK41" i="7"/>
  <c r="Q54" i="7"/>
  <c r="M54" i="7"/>
  <c r="AC54" i="7"/>
  <c r="Q55" i="7"/>
  <c r="AC55" i="7"/>
  <c r="M55" i="7"/>
  <c r="Y56" i="7"/>
  <c r="U61" i="7"/>
  <c r="Y61" i="7"/>
  <c r="AC67" i="7"/>
  <c r="Q67" i="7"/>
  <c r="M67" i="7"/>
  <c r="Q74" i="7"/>
  <c r="M74" i="7"/>
  <c r="AC74" i="7"/>
  <c r="Q36" i="7"/>
  <c r="AC36" i="7"/>
  <c r="Y9" i="7"/>
  <c r="AC10" i="7"/>
  <c r="M10" i="7"/>
  <c r="AK16" i="7"/>
  <c r="Y26" i="7"/>
  <c r="Q45" i="7"/>
  <c r="AC45" i="7"/>
  <c r="M45" i="7"/>
  <c r="Y55" i="7"/>
  <c r="Y67" i="7"/>
  <c r="U67" i="7"/>
  <c r="Q16" i="7"/>
  <c r="M16" i="7"/>
  <c r="AC16" i="7"/>
  <c r="AK25" i="7"/>
  <c r="M30" i="7"/>
  <c r="AK30" i="7"/>
  <c r="Q35" i="7"/>
  <c r="AC35" i="7"/>
  <c r="M35" i="7"/>
  <c r="AJ41" i="7"/>
  <c r="Y45" i="7"/>
  <c r="Y46" i="7"/>
  <c r="AK54" i="7"/>
  <c r="Q64" i="7"/>
  <c r="AC64" i="7"/>
  <c r="M64" i="7"/>
  <c r="Y65" i="7"/>
  <c r="AK73" i="7"/>
  <c r="Y74" i="7"/>
  <c r="U74" i="7"/>
  <c r="Y11" i="7"/>
  <c r="Y20" i="7"/>
  <c r="Y29" i="7"/>
  <c r="Y39" i="7"/>
  <c r="Y49" i="7"/>
  <c r="Y58" i="7"/>
  <c r="Y68" i="7"/>
  <c r="M12" i="7"/>
  <c r="U17" i="7"/>
  <c r="M21" i="7"/>
  <c r="U26" i="7"/>
  <c r="M31" i="7"/>
  <c r="U35" i="7"/>
  <c r="M40" i="7"/>
  <c r="U45" i="7"/>
  <c r="M50" i="7"/>
  <c r="U55" i="7"/>
  <c r="Y57" i="7"/>
  <c r="M59" i="7"/>
  <c r="U64" i="7"/>
  <c r="Y66" i="7"/>
  <c r="M19" i="7"/>
  <c r="AC19" i="7"/>
  <c r="M28" i="7"/>
  <c r="AC28" i="7"/>
  <c r="Q30" i="7"/>
  <c r="M38" i="7"/>
  <c r="AC38" i="7"/>
  <c r="M47" i="7"/>
  <c r="AC47" i="7"/>
  <c r="M57" i="7"/>
  <c r="AC57" i="7"/>
  <c r="M66" i="7"/>
  <c r="AC66" i="7"/>
  <c r="U13" i="7"/>
  <c r="M18" i="7"/>
  <c r="U22" i="7"/>
  <c r="M27" i="7"/>
  <c r="U32" i="7"/>
  <c r="M37" i="7"/>
  <c r="U42" i="7"/>
  <c r="M46" i="7"/>
  <c r="U51" i="7"/>
  <c r="M56" i="7"/>
  <c r="AC56" i="7"/>
  <c r="U60" i="7"/>
  <c r="M65" i="7"/>
  <c r="AC65" i="7"/>
  <c r="U70" i="7"/>
  <c r="AC30" i="7"/>
  <c r="U50" i="7"/>
  <c r="U59" i="7"/>
  <c r="U69" i="7"/>
  <c r="M15" i="7"/>
  <c r="M24" i="7"/>
  <c r="M34" i="7"/>
  <c r="M44" i="7"/>
  <c r="M53" i="7"/>
  <c r="M63" i="7"/>
  <c r="M72" i="7"/>
  <c r="Y12" i="6"/>
  <c r="AC22" i="6"/>
  <c r="Q22" i="6"/>
  <c r="M22" i="6"/>
  <c r="M17" i="6"/>
  <c r="AC17" i="6"/>
  <c r="Q17" i="6"/>
  <c r="Y22" i="6"/>
  <c r="U22" i="6"/>
  <c r="AC12" i="6"/>
  <c r="Q12" i="6"/>
  <c r="M12" i="6"/>
  <c r="AC23" i="6"/>
  <c r="Q23" i="6"/>
  <c r="M23" i="6"/>
  <c r="U17" i="6"/>
  <c r="Y17" i="6"/>
  <c r="U10" i="6"/>
  <c r="Y13" i="6"/>
  <c r="M15" i="6"/>
  <c r="U20" i="6"/>
  <c r="U9" i="6"/>
  <c r="U19" i="6"/>
  <c r="M13" i="6"/>
  <c r="AC13" i="6"/>
  <c r="U18" i="6"/>
  <c r="M11" i="6"/>
  <c r="AC11" i="6"/>
  <c r="M21" i="6"/>
  <c r="AC21" i="6"/>
  <c r="M9" i="6"/>
  <c r="M19" i="6"/>
  <c r="M18" i="6"/>
  <c r="U22" i="5"/>
  <c r="U36" i="5"/>
  <c r="Y36" i="5"/>
  <c r="M15" i="5"/>
  <c r="AC15" i="5"/>
  <c r="Q15" i="5"/>
  <c r="AK30" i="5"/>
  <c r="U37" i="5"/>
  <c r="Y37" i="5"/>
  <c r="AK36" i="5"/>
  <c r="M10" i="5"/>
  <c r="Q10" i="5"/>
  <c r="AC10" i="5"/>
  <c r="Y10" i="5"/>
  <c r="U10" i="5"/>
  <c r="Y30" i="5"/>
  <c r="U30" i="5"/>
  <c r="M36" i="5"/>
  <c r="AC36" i="5"/>
  <c r="Q36" i="5"/>
  <c r="AK37" i="5"/>
  <c r="M22" i="5"/>
  <c r="Q9" i="5"/>
  <c r="Q19" i="5"/>
  <c r="U11" i="5"/>
  <c r="M16" i="5"/>
  <c r="Q18" i="5"/>
  <c r="U20" i="5"/>
  <c r="M25" i="5"/>
  <c r="Q27" i="5"/>
  <c r="U29" i="5"/>
  <c r="M34" i="5"/>
  <c r="U9" i="5"/>
  <c r="Y12" i="5"/>
  <c r="M14" i="5"/>
  <c r="AC14" i="5"/>
  <c r="Q17" i="5"/>
  <c r="U19" i="5"/>
  <c r="Y21" i="5"/>
  <c r="M24" i="5"/>
  <c r="Q26" i="5"/>
  <c r="U28" i="5"/>
  <c r="M30" i="5"/>
  <c r="Y31" i="5"/>
  <c r="Y15" i="5"/>
  <c r="U35" i="5"/>
  <c r="U16" i="5"/>
  <c r="M29" i="5"/>
  <c r="U34" i="5"/>
  <c r="M9" i="5"/>
  <c r="U14" i="5"/>
  <c r="M19" i="5"/>
  <c r="U24" i="5"/>
  <c r="M28" i="5"/>
  <c r="AC28" i="5"/>
  <c r="Q30" i="5"/>
  <c r="U33" i="5"/>
  <c r="M18" i="5"/>
  <c r="M17" i="5"/>
  <c r="M26" i="5"/>
  <c r="Y36" i="4"/>
  <c r="U36" i="4"/>
  <c r="Q55" i="4"/>
  <c r="M55" i="4"/>
  <c r="AC55" i="4"/>
  <c r="U41" i="4"/>
  <c r="U48" i="4"/>
  <c r="Y48" i="4"/>
  <c r="AK36" i="4"/>
  <c r="AK48" i="4"/>
  <c r="Y28" i="4"/>
  <c r="U28" i="4"/>
  <c r="Y11" i="4"/>
  <c r="AK55" i="4"/>
  <c r="AC20" i="4"/>
  <c r="M20" i="4"/>
  <c r="Q20" i="4"/>
  <c r="AC36" i="4"/>
  <c r="Q36" i="4"/>
  <c r="M36" i="4"/>
  <c r="AC11" i="4"/>
  <c r="Q11" i="4"/>
  <c r="Y20" i="4"/>
  <c r="AC28" i="4"/>
  <c r="Q28" i="4"/>
  <c r="M28" i="4"/>
  <c r="M41" i="4"/>
  <c r="AC41" i="4"/>
  <c r="Q41" i="4"/>
  <c r="AC48" i="4"/>
  <c r="Q48" i="4"/>
  <c r="M48" i="4"/>
  <c r="Y54" i="4"/>
  <c r="M22" i="4"/>
  <c r="Y29" i="4"/>
  <c r="M31" i="4"/>
  <c r="Y38" i="4"/>
  <c r="Y47" i="4"/>
  <c r="M50" i="4"/>
  <c r="M12" i="4"/>
  <c r="AC12" i="4"/>
  <c r="U16" i="4"/>
  <c r="M21" i="4"/>
  <c r="AC21" i="4"/>
  <c r="U25" i="4"/>
  <c r="M30" i="4"/>
  <c r="U34" i="4"/>
  <c r="M39" i="4"/>
  <c r="U44" i="4"/>
  <c r="M49" i="4"/>
  <c r="U53" i="4"/>
  <c r="Y30" i="4"/>
  <c r="M10" i="4"/>
  <c r="AC10" i="4"/>
  <c r="U15" i="4"/>
  <c r="M19" i="4"/>
  <c r="AC19" i="4"/>
  <c r="U24" i="4"/>
  <c r="M29" i="4"/>
  <c r="AC29" i="4"/>
  <c r="M38" i="4"/>
  <c r="AC38" i="4"/>
  <c r="M47" i="4"/>
  <c r="AC47" i="4"/>
  <c r="M9" i="4"/>
  <c r="AC9" i="4"/>
  <c r="AK13" i="4"/>
  <c r="M18" i="4"/>
  <c r="AC18" i="4"/>
  <c r="M27" i="4"/>
  <c r="AC27" i="4"/>
  <c r="M37" i="4"/>
  <c r="AC37" i="4"/>
  <c r="AK40" i="4"/>
  <c r="M46" i="4"/>
  <c r="AC46" i="4"/>
  <c r="Y12" i="4"/>
  <c r="U31" i="4"/>
  <c r="U40" i="4"/>
  <c r="U50" i="4"/>
  <c r="Y49" i="4"/>
  <c r="Y10" i="4"/>
  <c r="M16" i="4"/>
  <c r="U21" i="4"/>
  <c r="M25" i="4"/>
  <c r="M34" i="4"/>
  <c r="M44" i="4"/>
  <c r="M53" i="4"/>
  <c r="Y19" i="4"/>
  <c r="M24" i="4"/>
  <c r="M33" i="4"/>
  <c r="M43" i="4"/>
  <c r="M52" i="4"/>
  <c r="Y28" i="3"/>
  <c r="U28" i="3"/>
  <c r="AK28" i="3"/>
  <c r="Q28" i="3"/>
  <c r="AC28" i="3"/>
  <c r="M28" i="3"/>
  <c r="Y22" i="3"/>
  <c r="Q9" i="3"/>
  <c r="AK10" i="3"/>
  <c r="Y13" i="3"/>
  <c r="M15" i="3"/>
  <c r="AC15" i="3"/>
  <c r="Q17" i="3"/>
  <c r="AK18" i="3"/>
  <c r="Y21" i="3"/>
  <c r="M23" i="3"/>
  <c r="AC23" i="3"/>
  <c r="Y14" i="3"/>
  <c r="U9" i="3"/>
  <c r="M13" i="3"/>
  <c r="AC13" i="3"/>
  <c r="U17" i="3"/>
  <c r="M21" i="3"/>
  <c r="AC21" i="3"/>
  <c r="U25" i="3"/>
  <c r="U16" i="3"/>
  <c r="M20" i="3"/>
  <c r="U24" i="3"/>
  <c r="M9" i="3"/>
  <c r="M17" i="3"/>
  <c r="M17" i="2"/>
  <c r="AC17" i="2"/>
  <c r="Q17" i="2"/>
  <c r="U17" i="2"/>
  <c r="Y17" i="2"/>
  <c r="Q10" i="2"/>
  <c r="U12" i="2"/>
  <c r="Y14" i="2"/>
  <c r="M16" i="2"/>
  <c r="Q9" i="2"/>
  <c r="Y13" i="2"/>
  <c r="U10" i="2"/>
  <c r="U16" i="2"/>
  <c r="M11" i="2"/>
  <c r="AC11" i="2"/>
  <c r="U15" i="2"/>
  <c r="M10" i="2"/>
  <c r="M9" i="2"/>
  <c r="M18" i="1"/>
  <c r="AC18" i="1"/>
  <c r="Q18" i="1"/>
  <c r="U18" i="1"/>
  <c r="Y18" i="1"/>
  <c r="AK18" i="1"/>
  <c r="U12" i="1"/>
  <c r="Y16" i="1"/>
  <c r="M9" i="1"/>
  <c r="Y15" i="1"/>
  <c r="M17" i="1"/>
  <c r="M15" i="1"/>
  <c r="AC15" i="1"/>
  <c r="M14" i="1"/>
  <c r="AC14" i="1"/>
  <c r="M12" i="1"/>
  <c r="M11" i="1"/>
  <c r="U44" i="10" l="1"/>
  <c r="Y55" i="4"/>
  <c r="Q41" i="7"/>
  <c r="Q37" i="5"/>
  <c r="U48" i="7"/>
  <c r="AC37" i="5"/>
  <c r="U23" i="6"/>
  <c r="M48" i="7"/>
  <c r="AK34" i="11"/>
  <c r="M11" i="4"/>
  <c r="Q48" i="7"/>
  <c r="U32" i="9"/>
  <c r="U24" i="12"/>
  <c r="AC41" i="7"/>
  <c r="M35" i="11"/>
  <c r="AC29" i="11"/>
  <c r="AC54" i="4"/>
  <c r="M29" i="11"/>
  <c r="Q61" i="7"/>
  <c r="Q31" i="9"/>
  <c r="M54" i="4"/>
  <c r="AC61" i="7"/>
  <c r="M31" i="9"/>
</calcChain>
</file>

<file path=xl/sharedStrings.xml><?xml version="1.0" encoding="utf-8"?>
<sst xmlns="http://schemas.openxmlformats.org/spreadsheetml/2006/main" count="1719" uniqueCount="618">
  <si>
    <t/>
  </si>
  <si>
    <t>STATEMENT OF CAPITAL AND OPERATING EXPENDITURE FOR THE 1st Quarter Ended 30 September 2025</t>
  </si>
  <si>
    <t>Figures Finalised as at 2025/10/28</t>
  </si>
  <si>
    <t>Main appropriation</t>
  </si>
  <si>
    <t>Adjusted Budget</t>
  </si>
  <si>
    <t>First Quarter 2025/26</t>
  </si>
  <si>
    <t>Second Quarter 2025/26</t>
  </si>
  <si>
    <t>Third Quarter 2025/26</t>
  </si>
  <si>
    <t>Fourth Quarter 2025/26</t>
  </si>
  <si>
    <t>Year to date: 30 September 2025</t>
  </si>
  <si>
    <t>First Quarter 2024/25</t>
  </si>
  <si>
    <t>R thousands</t>
  </si>
  <si>
    <t>Code</t>
  </si>
  <si>
    <t>Operating Expenditure</t>
  </si>
  <si>
    <t>Capital Expenditure</t>
  </si>
  <si>
    <t>Total</t>
  </si>
  <si>
    <t>1st Q as % of Main app</t>
  </si>
  <si>
    <t>2nd Q as % of Main app</t>
  </si>
  <si>
    <t>3rd Q as % of adj budget</t>
  </si>
  <si>
    <t>4th Q as % of adj budget</t>
  </si>
  <si>
    <t>Total Expenditure as % of Main app</t>
  </si>
  <si>
    <t>Q1 of 2024/25 to Q1 of 2025/26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</si>
  <si>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</si>
  <si>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</si>
  <si>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</si>
  <si>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</si>
  <si>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</si>
  <si>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</si>
  <si>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</si>
  <si>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</si>
  <si>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</si>
  <si>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</si>
  <si>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</si>
  <si>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</si>
  <si>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</si>
  <si>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</si>
  <si>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</si>
  <si>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</si>
  <si>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</si>
  <si>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</si>
  <si>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</si>
  <si>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</si>
  <si>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EXPENDITURE FOR THE 1st Quarter Ended 30 September 2025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</si>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</sst>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tabSelected="1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6" width="10.7265625" customWidth="1"/>
    <col min="7" max="9" width="10.7265625" hidden="1" customWidth="1"/>
    <col min="10" max="12" width="10.7265625" customWidth="1"/>
    <col min="13" max="13" width="11.7265625" customWidth="1"/>
    <col min="14" max="16" width="10.7265625" hidden="1" customWidth="1"/>
    <col min="17" max="17" width="11.7265625" hidden="1" customWidth="1"/>
    <col min="18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23</v>
      </c>
    </row>
    <row r="2" spans="1:37" ht="15.75" customHeight="1" x14ac:dyDescent="0.35">
      <c r="A2" s="2" t="s">
        <v>0</v>
      </c>
      <c r="B2" s="128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24</v>
      </c>
      <c r="C9" s="32" t="s">
        <v>25</v>
      </c>
      <c r="D9" s="64">
        <v>55439441994</v>
      </c>
      <c r="E9" s="65">
        <v>10206584885</v>
      </c>
      <c r="F9" s="66">
        <f>$D9       +$E9</f>
        <v>65646026879</v>
      </c>
      <c r="G9" s="64">
        <v>55585908176</v>
      </c>
      <c r="H9" s="65">
        <v>10393664518</v>
      </c>
      <c r="I9" s="67">
        <f>$G9       +$H9</f>
        <v>65979572694</v>
      </c>
      <c r="J9" s="64">
        <v>10735703827</v>
      </c>
      <c r="K9" s="65">
        <v>1708325143</v>
      </c>
      <c r="L9" s="65">
        <f>$J9       +$K9</f>
        <v>12444028970</v>
      </c>
      <c r="M9" s="90">
        <f>IF(($F9       =0),0,($L9       /$F9       ))</f>
        <v>0.1895625609290425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10735703827</v>
      </c>
      <c r="AA9" s="65">
        <v>1708325143</v>
      </c>
      <c r="AB9" s="65">
        <f>$Z9       +$AA9</f>
        <v>12444028970</v>
      </c>
      <c r="AC9" s="90">
        <f>IF(($F9       =0),0,($AB9       /$F9       ))</f>
        <v>0.1895625609290425</v>
      </c>
      <c r="AD9" s="64">
        <v>11125579594</v>
      </c>
      <c r="AE9" s="65">
        <v>1409795855</v>
      </c>
      <c r="AF9" s="65">
        <f>$AD9       +$AE9</f>
        <v>12535375449</v>
      </c>
      <c r="AG9" s="65">
        <v>61496804331</v>
      </c>
      <c r="AH9" s="65">
        <v>63390110819</v>
      </c>
      <c r="AI9" s="65">
        <v>12535375449</v>
      </c>
      <c r="AJ9" s="90">
        <f>IF(($AG9       =0),0,($AI9       /$AG9       ))</f>
        <v>0.2038378349146352</v>
      </c>
      <c r="AK9" s="90">
        <f>IF(($AF9       =0),0,(($L9       /$AF9       )-1))</f>
        <v>-7.2870955777624147E-3</v>
      </c>
    </row>
    <row r="10" spans="1:37" s="7" customFormat="1" ht="13" x14ac:dyDescent="0.3">
      <c r="A10" s="23" t="s">
        <v>23</v>
      </c>
      <c r="B10" s="31" t="s">
        <v>26</v>
      </c>
      <c r="C10" s="32" t="s">
        <v>27</v>
      </c>
      <c r="D10" s="64">
        <v>30579854108</v>
      </c>
      <c r="E10" s="65">
        <v>3370642697</v>
      </c>
      <c r="F10" s="67">
        <f t="shared" ref="F10:F18" si="0">$D10      +$E10</f>
        <v>33950496805</v>
      </c>
      <c r="G10" s="64">
        <v>30579854108</v>
      </c>
      <c r="H10" s="65">
        <v>3370642697</v>
      </c>
      <c r="I10" s="67">
        <f t="shared" ref="I10:I18" si="1">$G10      +$H10</f>
        <v>33950496805</v>
      </c>
      <c r="J10" s="64">
        <v>9458808317</v>
      </c>
      <c r="K10" s="65">
        <v>-1291251257</v>
      </c>
      <c r="L10" s="65">
        <f t="shared" ref="L10:L18" si="2">$J10      +$K10</f>
        <v>8167557060</v>
      </c>
      <c r="M10" s="90">
        <f t="shared" ref="M10:M18" si="3">IF(($F10      =0),0,($L10      /$F10      ))</f>
        <v>0.24057253438474388</v>
      </c>
      <c r="N10" s="100">
        <v>0</v>
      </c>
      <c r="O10" s="101">
        <v>0</v>
      </c>
      <c r="P10" s="102">
        <f t="shared" ref="P10:P18" si="4">$N10      +$O10</f>
        <v>0</v>
      </c>
      <c r="Q10" s="90">
        <f t="shared" ref="Q10:Q18" si="5">IF(($F10      =0),0,($P10      /$F10      ))</f>
        <v>0</v>
      </c>
      <c r="R10" s="100">
        <v>0</v>
      </c>
      <c r="S10" s="102">
        <v>0</v>
      </c>
      <c r="T10" s="102">
        <f t="shared" ref="T10:T18" si="6">$R10      +$S10</f>
        <v>0</v>
      </c>
      <c r="U10" s="90">
        <f t="shared" ref="U10:U18" si="7">IF(($I10      =0),0,($T10      /$I10      ))</f>
        <v>0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v>9458808317</v>
      </c>
      <c r="AA10" s="65">
        <v>-1291251257</v>
      </c>
      <c r="AB10" s="65">
        <f t="shared" ref="AB10:AB18" si="10">$Z10      +$AA10</f>
        <v>8167557060</v>
      </c>
      <c r="AC10" s="90">
        <f t="shared" ref="AC10:AC18" si="11">IF(($F10      =0),0,($AB10      /$F10      ))</f>
        <v>0.24057253438474388</v>
      </c>
      <c r="AD10" s="64">
        <v>6101516003</v>
      </c>
      <c r="AE10" s="65">
        <v>359048486</v>
      </c>
      <c r="AF10" s="65">
        <f t="shared" ref="AF10:AF18" si="12">$AD10      +$AE10</f>
        <v>6460564489</v>
      </c>
      <c r="AG10" s="65">
        <v>29687951628</v>
      </c>
      <c r="AH10" s="65">
        <v>32085206706</v>
      </c>
      <c r="AI10" s="65">
        <v>6460564489</v>
      </c>
      <c r="AJ10" s="90">
        <f t="shared" ref="AJ10:AJ18" si="13">IF(($AG10      =0),0,($AI10      /$AG10      ))</f>
        <v>0.21761570383679688</v>
      </c>
      <c r="AK10" s="90">
        <f t="shared" ref="AK10:AK18" si="14">IF(($AF10      =0),0,(($L10      /$AF10      )-1))</f>
        <v>0.26421724818417802</v>
      </c>
    </row>
    <row r="11" spans="1:37" s="7" customFormat="1" ht="13" x14ac:dyDescent="0.3">
      <c r="A11" s="23" t="s">
        <v>23</v>
      </c>
      <c r="B11" s="31" t="s">
        <v>28</v>
      </c>
      <c r="C11" s="32" t="s">
        <v>29</v>
      </c>
      <c r="D11" s="64">
        <v>222243055668</v>
      </c>
      <c r="E11" s="65">
        <v>16035738389</v>
      </c>
      <c r="F11" s="67">
        <f t="shared" si="0"/>
        <v>238278794057</v>
      </c>
      <c r="G11" s="64">
        <v>222243055668</v>
      </c>
      <c r="H11" s="65">
        <v>16136394389</v>
      </c>
      <c r="I11" s="67">
        <f t="shared" si="1"/>
        <v>238379450057</v>
      </c>
      <c r="J11" s="64">
        <v>54059665491</v>
      </c>
      <c r="K11" s="65">
        <v>1519402522</v>
      </c>
      <c r="L11" s="65">
        <f t="shared" si="2"/>
        <v>55579068013</v>
      </c>
      <c r="M11" s="90">
        <f t="shared" si="3"/>
        <v>0.23325226331179358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54059665491</v>
      </c>
      <c r="AA11" s="65">
        <v>1519402522</v>
      </c>
      <c r="AB11" s="65">
        <f t="shared" si="10"/>
        <v>55579068013</v>
      </c>
      <c r="AC11" s="90">
        <f t="shared" si="11"/>
        <v>0.23325226331179358</v>
      </c>
      <c r="AD11" s="64">
        <v>782388676468</v>
      </c>
      <c r="AE11" s="65">
        <v>1046594223</v>
      </c>
      <c r="AF11" s="65">
        <f t="shared" si="12"/>
        <v>783435270691</v>
      </c>
      <c r="AG11" s="65">
        <v>220301636805</v>
      </c>
      <c r="AH11" s="65">
        <v>220603285270</v>
      </c>
      <c r="AI11" s="65">
        <v>783435270691</v>
      </c>
      <c r="AJ11" s="90">
        <f t="shared" si="13"/>
        <v>3.5561935991626688</v>
      </c>
      <c r="AK11" s="90">
        <f t="shared" si="14"/>
        <v>-0.929057230262331</v>
      </c>
    </row>
    <row r="12" spans="1:37" s="7" customFormat="1" ht="13" x14ac:dyDescent="0.3">
      <c r="A12" s="23" t="s">
        <v>23</v>
      </c>
      <c r="B12" s="31" t="s">
        <v>30</v>
      </c>
      <c r="C12" s="32" t="s">
        <v>31</v>
      </c>
      <c r="D12" s="64">
        <v>105707505779</v>
      </c>
      <c r="E12" s="65">
        <v>14462698733</v>
      </c>
      <c r="F12" s="67">
        <f t="shared" si="0"/>
        <v>120170204512</v>
      </c>
      <c r="G12" s="64">
        <v>105707505779</v>
      </c>
      <c r="H12" s="65">
        <v>14466552418</v>
      </c>
      <c r="I12" s="67">
        <f t="shared" si="1"/>
        <v>120174058197</v>
      </c>
      <c r="J12" s="64">
        <v>25517971462</v>
      </c>
      <c r="K12" s="65">
        <v>-1694664898</v>
      </c>
      <c r="L12" s="65">
        <f t="shared" si="2"/>
        <v>23823306564</v>
      </c>
      <c r="M12" s="90">
        <f t="shared" si="3"/>
        <v>0.19824636781425337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25517971462</v>
      </c>
      <c r="AA12" s="65">
        <v>-1694664898</v>
      </c>
      <c r="AB12" s="65">
        <f t="shared" si="10"/>
        <v>23823306564</v>
      </c>
      <c r="AC12" s="90">
        <f t="shared" si="11"/>
        <v>0.19824636781425337</v>
      </c>
      <c r="AD12" s="64">
        <v>24711488279</v>
      </c>
      <c r="AE12" s="65">
        <v>1825179106</v>
      </c>
      <c r="AF12" s="65">
        <f t="shared" si="12"/>
        <v>26536667385</v>
      </c>
      <c r="AG12" s="65">
        <v>113907011770</v>
      </c>
      <c r="AH12" s="65">
        <v>116960120689</v>
      </c>
      <c r="AI12" s="65">
        <v>26536667385</v>
      </c>
      <c r="AJ12" s="90">
        <f t="shared" si="13"/>
        <v>0.23296781271536293</v>
      </c>
      <c r="AK12" s="90">
        <f t="shared" si="14"/>
        <v>-0.10224949431795427</v>
      </c>
    </row>
    <row r="13" spans="1:37" s="7" customFormat="1" ht="13" x14ac:dyDescent="0.3">
      <c r="A13" s="23" t="s">
        <v>23</v>
      </c>
      <c r="B13" s="31" t="s">
        <v>32</v>
      </c>
      <c r="C13" s="32" t="s">
        <v>33</v>
      </c>
      <c r="D13" s="64">
        <v>29087768738</v>
      </c>
      <c r="E13" s="65">
        <v>6735023895</v>
      </c>
      <c r="F13" s="67">
        <f t="shared" si="0"/>
        <v>35822792633</v>
      </c>
      <c r="G13" s="64">
        <v>29087768738</v>
      </c>
      <c r="H13" s="65">
        <v>6743719547</v>
      </c>
      <c r="I13" s="67">
        <f t="shared" si="1"/>
        <v>35831488285</v>
      </c>
      <c r="J13" s="64">
        <v>6177963178</v>
      </c>
      <c r="K13" s="65">
        <v>1433226600</v>
      </c>
      <c r="L13" s="65">
        <f t="shared" si="2"/>
        <v>7611189778</v>
      </c>
      <c r="M13" s="90">
        <f t="shared" si="3"/>
        <v>0.21246779546127742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6177963178</v>
      </c>
      <c r="AA13" s="65">
        <v>1433226600</v>
      </c>
      <c r="AB13" s="65">
        <f t="shared" si="10"/>
        <v>7611189778</v>
      </c>
      <c r="AC13" s="90">
        <f t="shared" si="11"/>
        <v>0.21246779546127742</v>
      </c>
      <c r="AD13" s="64">
        <v>5856177213</v>
      </c>
      <c r="AE13" s="65">
        <v>1150975648</v>
      </c>
      <c r="AF13" s="65">
        <f t="shared" si="12"/>
        <v>7007152861</v>
      </c>
      <c r="AG13" s="65">
        <v>33855696152</v>
      </c>
      <c r="AH13" s="65">
        <v>35384058053</v>
      </c>
      <c r="AI13" s="65">
        <v>7007152861</v>
      </c>
      <c r="AJ13" s="90">
        <f t="shared" si="13"/>
        <v>0.20697116460226908</v>
      </c>
      <c r="AK13" s="90">
        <f t="shared" si="14"/>
        <v>8.6202902802636538E-2</v>
      </c>
    </row>
    <row r="14" spans="1:37" s="7" customFormat="1" ht="13" x14ac:dyDescent="0.3">
      <c r="A14" s="23" t="s">
        <v>23</v>
      </c>
      <c r="B14" s="31" t="s">
        <v>34</v>
      </c>
      <c r="C14" s="32" t="s">
        <v>35</v>
      </c>
      <c r="D14" s="64">
        <v>32002455787</v>
      </c>
      <c r="E14" s="65">
        <v>4013221064</v>
      </c>
      <c r="F14" s="67">
        <f t="shared" si="0"/>
        <v>36015676851</v>
      </c>
      <c r="G14" s="64">
        <v>32015977871</v>
      </c>
      <c r="H14" s="65">
        <v>4020015505</v>
      </c>
      <c r="I14" s="67">
        <f t="shared" si="1"/>
        <v>36035993376</v>
      </c>
      <c r="J14" s="64">
        <v>7219249653</v>
      </c>
      <c r="K14" s="65">
        <v>691830329</v>
      </c>
      <c r="L14" s="65">
        <f t="shared" si="2"/>
        <v>7911079982</v>
      </c>
      <c r="M14" s="90">
        <f t="shared" si="3"/>
        <v>0.21965656829743416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7219249653</v>
      </c>
      <c r="AA14" s="65">
        <v>691830329</v>
      </c>
      <c r="AB14" s="65">
        <f t="shared" si="10"/>
        <v>7911079982</v>
      </c>
      <c r="AC14" s="90">
        <f t="shared" si="11"/>
        <v>0.21965656829743416</v>
      </c>
      <c r="AD14" s="64">
        <v>6525671082</v>
      </c>
      <c r="AE14" s="65">
        <v>672220241</v>
      </c>
      <c r="AF14" s="65">
        <f t="shared" si="12"/>
        <v>7197891323</v>
      </c>
      <c r="AG14" s="65">
        <v>34778693800</v>
      </c>
      <c r="AH14" s="65">
        <v>36870863115</v>
      </c>
      <c r="AI14" s="65">
        <v>7197891323</v>
      </c>
      <c r="AJ14" s="90">
        <f t="shared" si="13"/>
        <v>0.20696266985737113</v>
      </c>
      <c r="AK14" s="90">
        <f t="shared" si="14"/>
        <v>9.908299903349338E-2</v>
      </c>
    </row>
    <row r="15" spans="1:37" s="7" customFormat="1" ht="13" x14ac:dyDescent="0.3">
      <c r="A15" s="23" t="s">
        <v>23</v>
      </c>
      <c r="B15" s="31" t="s">
        <v>36</v>
      </c>
      <c r="C15" s="32" t="s">
        <v>37</v>
      </c>
      <c r="D15" s="64">
        <v>27985392538</v>
      </c>
      <c r="E15" s="65">
        <v>3555619236</v>
      </c>
      <c r="F15" s="67">
        <f t="shared" si="0"/>
        <v>31541011774</v>
      </c>
      <c r="G15" s="64">
        <v>27985392538</v>
      </c>
      <c r="H15" s="65">
        <v>3570619236</v>
      </c>
      <c r="I15" s="67">
        <f t="shared" si="1"/>
        <v>31556011774</v>
      </c>
      <c r="J15" s="64">
        <v>4344919975</v>
      </c>
      <c r="K15" s="65">
        <v>689837395</v>
      </c>
      <c r="L15" s="65">
        <f t="shared" si="2"/>
        <v>5034757370</v>
      </c>
      <c r="M15" s="90">
        <f t="shared" si="3"/>
        <v>0.15962574079980113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4344919975</v>
      </c>
      <c r="AA15" s="65">
        <v>689837395</v>
      </c>
      <c r="AB15" s="65">
        <f t="shared" si="10"/>
        <v>5034757370</v>
      </c>
      <c r="AC15" s="90">
        <f t="shared" si="11"/>
        <v>0.15962574079980113</v>
      </c>
      <c r="AD15" s="64">
        <v>4895359279</v>
      </c>
      <c r="AE15" s="65">
        <v>364260147</v>
      </c>
      <c r="AF15" s="65">
        <f t="shared" si="12"/>
        <v>5259619426</v>
      </c>
      <c r="AG15" s="65">
        <v>31054219303</v>
      </c>
      <c r="AH15" s="65">
        <v>32440348865</v>
      </c>
      <c r="AI15" s="65">
        <v>5259619426</v>
      </c>
      <c r="AJ15" s="90">
        <f t="shared" si="13"/>
        <v>0.16936891488661232</v>
      </c>
      <c r="AK15" s="90">
        <f t="shared" si="14"/>
        <v>-4.2752533555647454E-2</v>
      </c>
    </row>
    <row r="16" spans="1:37" s="7" customFormat="1" ht="13" x14ac:dyDescent="0.3">
      <c r="A16" s="23" t="s">
        <v>23</v>
      </c>
      <c r="B16" s="31" t="s">
        <v>38</v>
      </c>
      <c r="C16" s="32" t="s">
        <v>39</v>
      </c>
      <c r="D16" s="64">
        <v>11604667047</v>
      </c>
      <c r="E16" s="65">
        <v>2060917779</v>
      </c>
      <c r="F16" s="67">
        <f t="shared" si="0"/>
        <v>13665584826</v>
      </c>
      <c r="G16" s="64">
        <v>11604667047</v>
      </c>
      <c r="H16" s="65">
        <v>2060917779</v>
      </c>
      <c r="I16" s="67">
        <f t="shared" si="1"/>
        <v>13665584826</v>
      </c>
      <c r="J16" s="64">
        <v>2199086006</v>
      </c>
      <c r="K16" s="65">
        <v>-35078226</v>
      </c>
      <c r="L16" s="65">
        <f t="shared" si="2"/>
        <v>2164007780</v>
      </c>
      <c r="M16" s="90">
        <f t="shared" si="3"/>
        <v>0.15835456788375285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2199086006</v>
      </c>
      <c r="AA16" s="65">
        <v>-35078226</v>
      </c>
      <c r="AB16" s="65">
        <f t="shared" si="10"/>
        <v>2164007780</v>
      </c>
      <c r="AC16" s="90">
        <f t="shared" si="11"/>
        <v>0.15835456788375285</v>
      </c>
      <c r="AD16" s="64">
        <v>1953559815</v>
      </c>
      <c r="AE16" s="65">
        <v>224663408</v>
      </c>
      <c r="AF16" s="65">
        <f t="shared" si="12"/>
        <v>2178223223</v>
      </c>
      <c r="AG16" s="65">
        <v>12312757849</v>
      </c>
      <c r="AH16" s="65">
        <v>13482101590</v>
      </c>
      <c r="AI16" s="65">
        <v>2178223223</v>
      </c>
      <c r="AJ16" s="90">
        <f t="shared" si="13"/>
        <v>0.1769078259893585</v>
      </c>
      <c r="AK16" s="90">
        <f t="shared" si="14"/>
        <v>-6.5261644673962893E-3</v>
      </c>
    </row>
    <row r="17" spans="1:37" s="7" customFormat="1" ht="13" x14ac:dyDescent="0.3">
      <c r="A17" s="23" t="s">
        <v>23</v>
      </c>
      <c r="B17" s="33" t="s">
        <v>40</v>
      </c>
      <c r="C17" s="32" t="s">
        <v>41</v>
      </c>
      <c r="D17" s="64">
        <v>104555632007</v>
      </c>
      <c r="E17" s="65">
        <v>18438947447</v>
      </c>
      <c r="F17" s="67">
        <f t="shared" si="0"/>
        <v>122994579454</v>
      </c>
      <c r="G17" s="64">
        <v>104154381727</v>
      </c>
      <c r="H17" s="65">
        <v>19517347935</v>
      </c>
      <c r="I17" s="67">
        <f t="shared" si="1"/>
        <v>123671729662</v>
      </c>
      <c r="J17" s="64">
        <v>20816503506</v>
      </c>
      <c r="K17" s="65">
        <v>2512938658</v>
      </c>
      <c r="L17" s="65">
        <f t="shared" si="2"/>
        <v>23329442164</v>
      </c>
      <c r="M17" s="90">
        <f t="shared" si="3"/>
        <v>0.18967862053404733</v>
      </c>
      <c r="N17" s="100">
        <v>0</v>
      </c>
      <c r="O17" s="101">
        <v>0</v>
      </c>
      <c r="P17" s="102">
        <f t="shared" si="4"/>
        <v>0</v>
      </c>
      <c r="Q17" s="90">
        <f t="shared" si="5"/>
        <v>0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v>20816503506</v>
      </c>
      <c r="AA17" s="65">
        <v>2512938658</v>
      </c>
      <c r="AB17" s="65">
        <f t="shared" si="10"/>
        <v>23329442164</v>
      </c>
      <c r="AC17" s="90">
        <f t="shared" si="11"/>
        <v>0.18967862053404733</v>
      </c>
      <c r="AD17" s="64">
        <v>20122522249</v>
      </c>
      <c r="AE17" s="65">
        <v>2173830109</v>
      </c>
      <c r="AF17" s="65">
        <f t="shared" si="12"/>
        <v>22296352358</v>
      </c>
      <c r="AG17" s="65">
        <v>112533587114</v>
      </c>
      <c r="AH17" s="65">
        <v>114235856698</v>
      </c>
      <c r="AI17" s="65">
        <v>22296352358</v>
      </c>
      <c r="AJ17" s="90">
        <f t="shared" si="13"/>
        <v>0.19813064641237382</v>
      </c>
      <c r="AK17" s="90">
        <f t="shared" si="14"/>
        <v>4.6334476124715751E-2</v>
      </c>
    </row>
    <row r="18" spans="1:37" s="7" customFormat="1" ht="13" x14ac:dyDescent="0.3">
      <c r="A18" s="34" t="s">
        <v>0</v>
      </c>
      <c r="B18" s="35" t="s">
        <v>616</v>
      </c>
      <c r="C18" s="34" t="s">
        <v>0</v>
      </c>
      <c r="D18" s="68">
        <f>SUM(D9:D17)</f>
        <v>619205773666</v>
      </c>
      <c r="E18" s="69">
        <f>SUM(E9:E17)</f>
        <v>78879394125</v>
      </c>
      <c r="F18" s="70">
        <f t="shared" si="0"/>
        <v>698085167791</v>
      </c>
      <c r="G18" s="68">
        <f>SUM(G9:G17)</f>
        <v>618964511652</v>
      </c>
      <c r="H18" s="69">
        <f>SUM(H9:H17)</f>
        <v>80279874024</v>
      </c>
      <c r="I18" s="70">
        <f t="shared" si="1"/>
        <v>699244385676</v>
      </c>
      <c r="J18" s="68">
        <f>SUM(J9:J17)</f>
        <v>140529871415</v>
      </c>
      <c r="K18" s="69">
        <f>SUM(K9:K17)</f>
        <v>5534566266</v>
      </c>
      <c r="L18" s="69">
        <f t="shared" si="2"/>
        <v>146064437681</v>
      </c>
      <c r="M18" s="91">
        <f t="shared" si="3"/>
        <v>0.20923584172859877</v>
      </c>
      <c r="N18" s="103">
        <f>SUM(N9:N17)</f>
        <v>0</v>
      </c>
      <c r="O18" s="104">
        <f>SUM(O9:O17)</f>
        <v>0</v>
      </c>
      <c r="P18" s="105">
        <f t="shared" si="4"/>
        <v>0</v>
      </c>
      <c r="Q18" s="91">
        <f t="shared" si="5"/>
        <v>0</v>
      </c>
      <c r="R18" s="103">
        <f>SUM(R9:R17)</f>
        <v>0</v>
      </c>
      <c r="S18" s="105">
        <f>SUM(S9:S17)</f>
        <v>0</v>
      </c>
      <c r="T18" s="105">
        <f t="shared" si="6"/>
        <v>0</v>
      </c>
      <c r="U18" s="91">
        <f t="shared" si="7"/>
        <v>0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v>140529871415</v>
      </c>
      <c r="AA18" s="69">
        <v>5534566266</v>
      </c>
      <c r="AB18" s="69">
        <f t="shared" si="10"/>
        <v>146064437681</v>
      </c>
      <c r="AC18" s="91">
        <f t="shared" si="11"/>
        <v>0.20923584172859877</v>
      </c>
      <c r="AD18" s="68">
        <f>SUM(AD9:AD17)</f>
        <v>863680549982</v>
      </c>
      <c r="AE18" s="69">
        <f>SUM(AE9:AE17)</f>
        <v>9226567223</v>
      </c>
      <c r="AF18" s="69">
        <f t="shared" si="12"/>
        <v>872907117205</v>
      </c>
      <c r="AG18" s="69">
        <f>SUM(AG9:AG17)</f>
        <v>649928358752</v>
      </c>
      <c r="AH18" s="69">
        <f>SUM(AH9:AH17)</f>
        <v>665451951805</v>
      </c>
      <c r="AI18" s="69">
        <f>SUM(AI9:AI17)</f>
        <v>872907117205</v>
      </c>
      <c r="AJ18" s="91">
        <f t="shared" si="13"/>
        <v>1.3430820573534696</v>
      </c>
      <c r="AK18" s="91">
        <f t="shared" si="14"/>
        <v>-0.83266898069442918</v>
      </c>
    </row>
    <row r="19" spans="1:37" s="7" customFormat="1" ht="12.75" customHeight="1" x14ac:dyDescent="0.3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ht="13" x14ac:dyDescent="0.3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5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5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5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451</v>
      </c>
      <c r="C9" s="57" t="s">
        <v>452</v>
      </c>
      <c r="D9" s="77">
        <v>423299568</v>
      </c>
      <c r="E9" s="78">
        <v>160220928</v>
      </c>
      <c r="F9" s="79">
        <f>$D9       +$E9</f>
        <v>583520496</v>
      </c>
      <c r="G9" s="77">
        <v>423299568</v>
      </c>
      <c r="H9" s="78">
        <v>160220928</v>
      </c>
      <c r="I9" s="79">
        <f>$G9       +$H9</f>
        <v>583520496</v>
      </c>
      <c r="J9" s="77">
        <v>60975495</v>
      </c>
      <c r="K9" s="78">
        <v>23595010</v>
      </c>
      <c r="L9" s="78">
        <f>$J9       +$K9</f>
        <v>84570505</v>
      </c>
      <c r="M9" s="95">
        <f>IF(($F9       =0),0,($L9       /$F9       ))</f>
        <v>0.1449315072559165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60975495</v>
      </c>
      <c r="AA9" s="78">
        <v>23595010</v>
      </c>
      <c r="AB9" s="78">
        <f>$Z9       +$AA9</f>
        <v>84570505</v>
      </c>
      <c r="AC9" s="95">
        <f>IF(($F9       =0),0,($AB9       /$F9       ))</f>
        <v>0.1449315072559165</v>
      </c>
      <c r="AD9" s="77">
        <v>64518221</v>
      </c>
      <c r="AE9" s="78">
        <v>19321655</v>
      </c>
      <c r="AF9" s="78">
        <f>$AD9       +$AE9</f>
        <v>83839876</v>
      </c>
      <c r="AG9" s="78">
        <v>560197451</v>
      </c>
      <c r="AH9" s="78">
        <v>658132452</v>
      </c>
      <c r="AI9" s="79">
        <v>83839876</v>
      </c>
      <c r="AJ9" s="114">
        <f>IF(($AG9       =0),0,($AI9       /$AG9       ))</f>
        <v>0.14966129504934145</v>
      </c>
      <c r="AK9" s="115">
        <f>IF(($AF9       =0),0,(($L9       /$AF9       )-1))</f>
        <v>8.714576343123337E-3</v>
      </c>
    </row>
    <row r="10" spans="1:37" ht="13" x14ac:dyDescent="0.3">
      <c r="A10" s="55" t="s">
        <v>101</v>
      </c>
      <c r="B10" s="56" t="s">
        <v>453</v>
      </c>
      <c r="C10" s="57" t="s">
        <v>454</v>
      </c>
      <c r="D10" s="77">
        <v>724214400</v>
      </c>
      <c r="E10" s="78">
        <v>134586828</v>
      </c>
      <c r="F10" s="79">
        <f t="shared" ref="F10:F45" si="0">$D10      +$E10</f>
        <v>858801228</v>
      </c>
      <c r="G10" s="77">
        <v>724214400</v>
      </c>
      <c r="H10" s="78">
        <v>134586828</v>
      </c>
      <c r="I10" s="79">
        <f t="shared" ref="I10:I45" si="1">$G10      +$H10</f>
        <v>858801228</v>
      </c>
      <c r="J10" s="77">
        <v>186387589</v>
      </c>
      <c r="K10" s="78">
        <v>38241784</v>
      </c>
      <c r="L10" s="78">
        <f t="shared" ref="L10:L45" si="2">$J10      +$K10</f>
        <v>224629373</v>
      </c>
      <c r="M10" s="95">
        <f t="shared" ref="M10:M45" si="3">IF(($F10      =0),0,($L10      /$F10      ))</f>
        <v>0.26156154145601662</v>
      </c>
      <c r="N10" s="77">
        <v>0</v>
      </c>
      <c r="O10" s="78">
        <v>0</v>
      </c>
      <c r="P10" s="78">
        <f t="shared" ref="P10:P45" si="4">$N10      +$O10</f>
        <v>0</v>
      </c>
      <c r="Q10" s="95">
        <f t="shared" ref="Q10:Q45" si="5">IF(($F10      =0),0,($P10      /$F10      ))</f>
        <v>0</v>
      </c>
      <c r="R10" s="77">
        <v>0</v>
      </c>
      <c r="S10" s="78">
        <v>0</v>
      </c>
      <c r="T10" s="78">
        <f t="shared" ref="T10:T45" si="6">$R10      +$S10</f>
        <v>0</v>
      </c>
      <c r="U10" s="95">
        <f t="shared" ref="U10:U45" si="7">IF(($I10      =0),0,($T10      /$I10      ))</f>
        <v>0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v>186387589</v>
      </c>
      <c r="AA10" s="78">
        <v>38241784</v>
      </c>
      <c r="AB10" s="78">
        <f t="shared" ref="AB10:AB45" si="10">$Z10      +$AA10</f>
        <v>224629373</v>
      </c>
      <c r="AC10" s="95">
        <f t="shared" ref="AC10:AC45" si="11">IF(($F10      =0),0,($AB10      /$F10      ))</f>
        <v>0.26156154145601662</v>
      </c>
      <c r="AD10" s="77">
        <v>175954512</v>
      </c>
      <c r="AE10" s="78">
        <v>22943703</v>
      </c>
      <c r="AF10" s="78">
        <f t="shared" ref="AF10:AF45" si="12">$AD10      +$AE10</f>
        <v>198898215</v>
      </c>
      <c r="AG10" s="78">
        <v>851499824</v>
      </c>
      <c r="AH10" s="78">
        <v>929830938</v>
      </c>
      <c r="AI10" s="79">
        <v>198898215</v>
      </c>
      <c r="AJ10" s="114">
        <f t="shared" ref="AJ10:AJ45" si="13">IF(($AG10      =0),0,($AI10      /$AG10      ))</f>
        <v>0.23358573823968284</v>
      </c>
      <c r="AK10" s="115">
        <f t="shared" ref="AK10:AK45" si="14">IF(($AF10      =0),0,(($L10      /$AF10      )-1))</f>
        <v>0.12936847120523431</v>
      </c>
    </row>
    <row r="11" spans="1:37" ht="13" x14ac:dyDescent="0.3">
      <c r="A11" s="55" t="s">
        <v>101</v>
      </c>
      <c r="B11" s="56" t="s">
        <v>455</v>
      </c>
      <c r="C11" s="57" t="s">
        <v>456</v>
      </c>
      <c r="D11" s="77">
        <v>808337357</v>
      </c>
      <c r="E11" s="78">
        <v>76481914</v>
      </c>
      <c r="F11" s="79">
        <f t="shared" si="0"/>
        <v>884819271</v>
      </c>
      <c r="G11" s="77">
        <v>808337357</v>
      </c>
      <c r="H11" s="78">
        <v>76481914</v>
      </c>
      <c r="I11" s="79">
        <f t="shared" si="1"/>
        <v>884819271</v>
      </c>
      <c r="J11" s="77">
        <v>152353448</v>
      </c>
      <c r="K11" s="78">
        <v>17789547</v>
      </c>
      <c r="L11" s="78">
        <f t="shared" si="2"/>
        <v>170142995</v>
      </c>
      <c r="M11" s="95">
        <f t="shared" si="3"/>
        <v>0.19229124023000624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152353448</v>
      </c>
      <c r="AA11" s="78">
        <v>17789547</v>
      </c>
      <c r="AB11" s="78">
        <f t="shared" si="10"/>
        <v>170142995</v>
      </c>
      <c r="AC11" s="95">
        <f t="shared" si="11"/>
        <v>0.19229124023000624</v>
      </c>
      <c r="AD11" s="77">
        <v>141170363</v>
      </c>
      <c r="AE11" s="78">
        <v>12105470</v>
      </c>
      <c r="AF11" s="78">
        <f t="shared" si="12"/>
        <v>153275833</v>
      </c>
      <c r="AG11" s="78">
        <v>920840130</v>
      </c>
      <c r="AH11" s="78">
        <v>888152146</v>
      </c>
      <c r="AI11" s="79">
        <v>153275833</v>
      </c>
      <c r="AJ11" s="114">
        <f t="shared" si="13"/>
        <v>0.16645216472049279</v>
      </c>
      <c r="AK11" s="115">
        <f t="shared" si="14"/>
        <v>0.11004449736051991</v>
      </c>
    </row>
    <row r="12" spans="1:37" ht="13" x14ac:dyDescent="0.3">
      <c r="A12" s="55" t="s">
        <v>116</v>
      </c>
      <c r="B12" s="56" t="s">
        <v>457</v>
      </c>
      <c r="C12" s="57" t="s">
        <v>458</v>
      </c>
      <c r="D12" s="77">
        <v>126675461</v>
      </c>
      <c r="E12" s="78">
        <v>680000</v>
      </c>
      <c r="F12" s="79">
        <f t="shared" si="0"/>
        <v>127355461</v>
      </c>
      <c r="G12" s="77">
        <v>126675461</v>
      </c>
      <c r="H12" s="78">
        <v>680000</v>
      </c>
      <c r="I12" s="79">
        <f t="shared" si="1"/>
        <v>127355461</v>
      </c>
      <c r="J12" s="77">
        <v>23442100</v>
      </c>
      <c r="K12" s="78">
        <v>228035</v>
      </c>
      <c r="L12" s="78">
        <f t="shared" si="2"/>
        <v>23670135</v>
      </c>
      <c r="M12" s="95">
        <f t="shared" si="3"/>
        <v>0.18585881448774308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23442100</v>
      </c>
      <c r="AA12" s="78">
        <v>228035</v>
      </c>
      <c r="AB12" s="78">
        <f t="shared" si="10"/>
        <v>23670135</v>
      </c>
      <c r="AC12" s="95">
        <f t="shared" si="11"/>
        <v>0.18585881448774308</v>
      </c>
      <c r="AD12" s="77">
        <v>31889539</v>
      </c>
      <c r="AE12" s="78">
        <v>-13422800</v>
      </c>
      <c r="AF12" s="78">
        <f t="shared" si="12"/>
        <v>18466739</v>
      </c>
      <c r="AG12" s="78">
        <v>131023255</v>
      </c>
      <c r="AH12" s="78">
        <v>138220392</v>
      </c>
      <c r="AI12" s="79">
        <v>18466739</v>
      </c>
      <c r="AJ12" s="114">
        <f t="shared" si="13"/>
        <v>0.14094245330723923</v>
      </c>
      <c r="AK12" s="115">
        <f t="shared" si="14"/>
        <v>0.28177124288159372</v>
      </c>
    </row>
    <row r="13" spans="1:37" ht="14" x14ac:dyDescent="0.3">
      <c r="A13" s="58" t="s">
        <v>0</v>
      </c>
      <c r="B13" s="59" t="s">
        <v>459</v>
      </c>
      <c r="C13" s="60" t="s">
        <v>0</v>
      </c>
      <c r="D13" s="80">
        <f>SUM(D9:D12)</f>
        <v>2082526786</v>
      </c>
      <c r="E13" s="81">
        <f>SUM(E9:E12)</f>
        <v>371969670</v>
      </c>
      <c r="F13" s="82">
        <f t="shared" si="0"/>
        <v>2454496456</v>
      </c>
      <c r="G13" s="80">
        <f>SUM(G9:G12)</f>
        <v>2082526786</v>
      </c>
      <c r="H13" s="81">
        <f>SUM(H9:H12)</f>
        <v>371969670</v>
      </c>
      <c r="I13" s="82">
        <f t="shared" si="1"/>
        <v>2454496456</v>
      </c>
      <c r="J13" s="80">
        <f>SUM(J9:J12)</f>
        <v>423158632</v>
      </c>
      <c r="K13" s="81">
        <f>SUM(K9:K12)</f>
        <v>79854376</v>
      </c>
      <c r="L13" s="81">
        <f t="shared" si="2"/>
        <v>503013008</v>
      </c>
      <c r="M13" s="96">
        <f t="shared" si="3"/>
        <v>0.20493531647617094</v>
      </c>
      <c r="N13" s="80">
        <f>SUM(N9:N12)</f>
        <v>0</v>
      </c>
      <c r="O13" s="81">
        <f>SUM(O9:O12)</f>
        <v>0</v>
      </c>
      <c r="P13" s="81">
        <f t="shared" si="4"/>
        <v>0</v>
      </c>
      <c r="Q13" s="96">
        <f t="shared" si="5"/>
        <v>0</v>
      </c>
      <c r="R13" s="80">
        <f>SUM(R9:R12)</f>
        <v>0</v>
      </c>
      <c r="S13" s="81">
        <f>SUM(S9:S12)</f>
        <v>0</v>
      </c>
      <c r="T13" s="81">
        <f t="shared" si="6"/>
        <v>0</v>
      </c>
      <c r="U13" s="96">
        <f t="shared" si="7"/>
        <v>0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v>423158632</v>
      </c>
      <c r="AA13" s="81">
        <v>79854376</v>
      </c>
      <c r="AB13" s="81">
        <f t="shared" si="10"/>
        <v>503013008</v>
      </c>
      <c r="AC13" s="96">
        <f t="shared" si="11"/>
        <v>0.20493531647617094</v>
      </c>
      <c r="AD13" s="80">
        <f>SUM(AD9:AD12)</f>
        <v>413532635</v>
      </c>
      <c r="AE13" s="81">
        <f>SUM(AE9:AE12)</f>
        <v>40948028</v>
      </c>
      <c r="AF13" s="81">
        <f t="shared" si="12"/>
        <v>454480663</v>
      </c>
      <c r="AG13" s="81">
        <f>SUM(AG9:AG12)</f>
        <v>2463560660</v>
      </c>
      <c r="AH13" s="81">
        <f>SUM(AH9:AH12)</f>
        <v>2614335928</v>
      </c>
      <c r="AI13" s="82">
        <f>SUM(AI9:AI12)</f>
        <v>454480663</v>
      </c>
      <c r="AJ13" s="116">
        <f t="shared" si="13"/>
        <v>0.18448121468216658</v>
      </c>
      <c r="AK13" s="117">
        <f t="shared" si="14"/>
        <v>0.10678638048017453</v>
      </c>
    </row>
    <row r="14" spans="1:37" ht="13" x14ac:dyDescent="0.3">
      <c r="A14" s="55" t="s">
        <v>101</v>
      </c>
      <c r="B14" s="56" t="s">
        <v>460</v>
      </c>
      <c r="C14" s="57" t="s">
        <v>461</v>
      </c>
      <c r="D14" s="77">
        <v>136326107</v>
      </c>
      <c r="E14" s="78">
        <v>21726655</v>
      </c>
      <c r="F14" s="79">
        <f t="shared" si="0"/>
        <v>158052762</v>
      </c>
      <c r="G14" s="77">
        <v>136326107</v>
      </c>
      <c r="H14" s="78">
        <v>21726655</v>
      </c>
      <c r="I14" s="79">
        <f t="shared" si="1"/>
        <v>158052762</v>
      </c>
      <c r="J14" s="77">
        <v>24462164</v>
      </c>
      <c r="K14" s="78">
        <v>1707723</v>
      </c>
      <c r="L14" s="78">
        <f t="shared" si="2"/>
        <v>26169887</v>
      </c>
      <c r="M14" s="95">
        <f t="shared" si="3"/>
        <v>0.16557690399614783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24462164</v>
      </c>
      <c r="AA14" s="78">
        <v>1707723</v>
      </c>
      <c r="AB14" s="78">
        <f t="shared" si="10"/>
        <v>26169887</v>
      </c>
      <c r="AC14" s="95">
        <f t="shared" si="11"/>
        <v>0.16557690399614783</v>
      </c>
      <c r="AD14" s="77">
        <v>17383790</v>
      </c>
      <c r="AE14" s="78">
        <v>3040105</v>
      </c>
      <c r="AF14" s="78">
        <f t="shared" si="12"/>
        <v>20423895</v>
      </c>
      <c r="AG14" s="78">
        <v>142615973</v>
      </c>
      <c r="AH14" s="78">
        <v>143574466</v>
      </c>
      <c r="AI14" s="79">
        <v>20423895</v>
      </c>
      <c r="AJ14" s="114">
        <f t="shared" si="13"/>
        <v>0.143209028907302</v>
      </c>
      <c r="AK14" s="115">
        <f t="shared" si="14"/>
        <v>0.28133673816869886</v>
      </c>
    </row>
    <row r="15" spans="1:37" ht="13" x14ac:dyDescent="0.3">
      <c r="A15" s="55" t="s">
        <v>101</v>
      </c>
      <c r="B15" s="56" t="s">
        <v>462</v>
      </c>
      <c r="C15" s="57" t="s">
        <v>463</v>
      </c>
      <c r="D15" s="77">
        <v>564107286</v>
      </c>
      <c r="E15" s="78">
        <v>77642214</v>
      </c>
      <c r="F15" s="79">
        <f t="shared" si="0"/>
        <v>641749500</v>
      </c>
      <c r="G15" s="77">
        <v>564107286</v>
      </c>
      <c r="H15" s="78">
        <v>77642214</v>
      </c>
      <c r="I15" s="79">
        <f t="shared" si="1"/>
        <v>641749500</v>
      </c>
      <c r="J15" s="77">
        <v>135798439</v>
      </c>
      <c r="K15" s="78">
        <v>5399545</v>
      </c>
      <c r="L15" s="78">
        <f t="shared" si="2"/>
        <v>141197984</v>
      </c>
      <c r="M15" s="95">
        <f t="shared" si="3"/>
        <v>0.22002040359984698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135798439</v>
      </c>
      <c r="AA15" s="78">
        <v>5399545</v>
      </c>
      <c r="AB15" s="78">
        <f t="shared" si="10"/>
        <v>141197984</v>
      </c>
      <c r="AC15" s="95">
        <f t="shared" si="11"/>
        <v>0.22002040359984698</v>
      </c>
      <c r="AD15" s="77">
        <v>74622458</v>
      </c>
      <c r="AE15" s="78">
        <v>223985</v>
      </c>
      <c r="AF15" s="78">
        <f t="shared" si="12"/>
        <v>74846443</v>
      </c>
      <c r="AG15" s="78">
        <v>482880149</v>
      </c>
      <c r="AH15" s="78">
        <v>597315635</v>
      </c>
      <c r="AI15" s="79">
        <v>74846443</v>
      </c>
      <c r="AJ15" s="114">
        <f t="shared" si="13"/>
        <v>0.15500004122140876</v>
      </c>
      <c r="AK15" s="115">
        <f t="shared" si="14"/>
        <v>0.88650226170400637</v>
      </c>
    </row>
    <row r="16" spans="1:37" ht="13" x14ac:dyDescent="0.3">
      <c r="A16" s="55" t="s">
        <v>101</v>
      </c>
      <c r="B16" s="56" t="s">
        <v>464</v>
      </c>
      <c r="C16" s="57" t="s">
        <v>465</v>
      </c>
      <c r="D16" s="77">
        <v>108448371</v>
      </c>
      <c r="E16" s="78">
        <v>9687000</v>
      </c>
      <c r="F16" s="79">
        <f t="shared" si="0"/>
        <v>118135371</v>
      </c>
      <c r="G16" s="77">
        <v>108448371</v>
      </c>
      <c r="H16" s="78">
        <v>9687000</v>
      </c>
      <c r="I16" s="79">
        <f t="shared" si="1"/>
        <v>118135371</v>
      </c>
      <c r="J16" s="77">
        <v>22129385</v>
      </c>
      <c r="K16" s="78">
        <v>221996</v>
      </c>
      <c r="L16" s="78">
        <f t="shared" si="2"/>
        <v>22351381</v>
      </c>
      <c r="M16" s="95">
        <f t="shared" si="3"/>
        <v>0.1892014289268199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22129385</v>
      </c>
      <c r="AA16" s="78">
        <v>221996</v>
      </c>
      <c r="AB16" s="78">
        <f t="shared" si="10"/>
        <v>22351381</v>
      </c>
      <c r="AC16" s="95">
        <f t="shared" si="11"/>
        <v>0.1892014289268199</v>
      </c>
      <c r="AD16" s="77">
        <v>11549309</v>
      </c>
      <c r="AE16" s="78">
        <v>0</v>
      </c>
      <c r="AF16" s="78">
        <f t="shared" si="12"/>
        <v>11549309</v>
      </c>
      <c r="AG16" s="78">
        <v>118431350</v>
      </c>
      <c r="AH16" s="78">
        <v>118853714</v>
      </c>
      <c r="AI16" s="79">
        <v>11549309</v>
      </c>
      <c r="AJ16" s="114">
        <f t="shared" si="13"/>
        <v>9.7519018401799856E-2</v>
      </c>
      <c r="AK16" s="115">
        <f t="shared" si="14"/>
        <v>0.93530028506467366</v>
      </c>
    </row>
    <row r="17" spans="1:37" ht="13" x14ac:dyDescent="0.3">
      <c r="A17" s="55" t="s">
        <v>101</v>
      </c>
      <c r="B17" s="56" t="s">
        <v>466</v>
      </c>
      <c r="C17" s="57" t="s">
        <v>467</v>
      </c>
      <c r="D17" s="77">
        <v>174508889</v>
      </c>
      <c r="E17" s="78">
        <v>20392250</v>
      </c>
      <c r="F17" s="79">
        <f t="shared" si="0"/>
        <v>194901139</v>
      </c>
      <c r="G17" s="77">
        <v>174508889</v>
      </c>
      <c r="H17" s="78">
        <v>20392250</v>
      </c>
      <c r="I17" s="79">
        <f t="shared" si="1"/>
        <v>194901139</v>
      </c>
      <c r="J17" s="77">
        <v>22492960</v>
      </c>
      <c r="K17" s="78">
        <v>2128037</v>
      </c>
      <c r="L17" s="78">
        <f t="shared" si="2"/>
        <v>24620997</v>
      </c>
      <c r="M17" s="95">
        <f t="shared" si="3"/>
        <v>0.1263255675483764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22492960</v>
      </c>
      <c r="AA17" s="78">
        <v>2128037</v>
      </c>
      <c r="AB17" s="78">
        <f t="shared" si="10"/>
        <v>24620997</v>
      </c>
      <c r="AC17" s="95">
        <f t="shared" si="11"/>
        <v>0.1263255675483764</v>
      </c>
      <c r="AD17" s="77">
        <v>28965315</v>
      </c>
      <c r="AE17" s="78">
        <v>40032848</v>
      </c>
      <c r="AF17" s="78">
        <f t="shared" si="12"/>
        <v>68998163</v>
      </c>
      <c r="AG17" s="78">
        <v>285985783</v>
      </c>
      <c r="AH17" s="78">
        <v>297776938</v>
      </c>
      <c r="AI17" s="79">
        <v>68998163</v>
      </c>
      <c r="AJ17" s="114">
        <f t="shared" si="13"/>
        <v>0.241264311380122</v>
      </c>
      <c r="AK17" s="115">
        <f t="shared" si="14"/>
        <v>-0.64316445642183262</v>
      </c>
    </row>
    <row r="18" spans="1:37" ht="13" x14ac:dyDescent="0.3">
      <c r="A18" s="55" t="s">
        <v>101</v>
      </c>
      <c r="B18" s="56" t="s">
        <v>468</v>
      </c>
      <c r="C18" s="57" t="s">
        <v>469</v>
      </c>
      <c r="D18" s="77">
        <v>88329336</v>
      </c>
      <c r="E18" s="78">
        <v>44447000</v>
      </c>
      <c r="F18" s="79">
        <f t="shared" si="0"/>
        <v>132776336</v>
      </c>
      <c r="G18" s="77">
        <v>88329336</v>
      </c>
      <c r="H18" s="78">
        <v>44447000</v>
      </c>
      <c r="I18" s="79">
        <f t="shared" si="1"/>
        <v>132776336</v>
      </c>
      <c r="J18" s="77">
        <v>16796381</v>
      </c>
      <c r="K18" s="78">
        <v>10489980</v>
      </c>
      <c r="L18" s="78">
        <f t="shared" si="2"/>
        <v>27286361</v>
      </c>
      <c r="M18" s="95">
        <f t="shared" si="3"/>
        <v>0.2055062055636179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16796381</v>
      </c>
      <c r="AA18" s="78">
        <v>10489980</v>
      </c>
      <c r="AB18" s="78">
        <f t="shared" si="10"/>
        <v>27286361</v>
      </c>
      <c r="AC18" s="95">
        <f t="shared" si="11"/>
        <v>0.2055062055636179</v>
      </c>
      <c r="AD18" s="77">
        <v>17473736</v>
      </c>
      <c r="AE18" s="78">
        <v>5648114</v>
      </c>
      <c r="AF18" s="78">
        <f t="shared" si="12"/>
        <v>23121850</v>
      </c>
      <c r="AG18" s="78">
        <v>113951923</v>
      </c>
      <c r="AH18" s="78">
        <v>118242925</v>
      </c>
      <c r="AI18" s="79">
        <v>23121850</v>
      </c>
      <c r="AJ18" s="114">
        <f t="shared" si="13"/>
        <v>0.20290881795825419</v>
      </c>
      <c r="AK18" s="115">
        <f t="shared" si="14"/>
        <v>0.18011149626868095</v>
      </c>
    </row>
    <row r="19" spans="1:37" ht="13" x14ac:dyDescent="0.3">
      <c r="A19" s="55" t="s">
        <v>101</v>
      </c>
      <c r="B19" s="56" t="s">
        <v>470</v>
      </c>
      <c r="C19" s="57" t="s">
        <v>471</v>
      </c>
      <c r="D19" s="77">
        <v>106143480</v>
      </c>
      <c r="E19" s="78">
        <v>28196000</v>
      </c>
      <c r="F19" s="79">
        <f t="shared" si="0"/>
        <v>134339480</v>
      </c>
      <c r="G19" s="77">
        <v>106143480</v>
      </c>
      <c r="H19" s="78">
        <v>28196000</v>
      </c>
      <c r="I19" s="79">
        <f t="shared" si="1"/>
        <v>134339480</v>
      </c>
      <c r="J19" s="77">
        <v>16293333</v>
      </c>
      <c r="K19" s="78">
        <v>1679214</v>
      </c>
      <c r="L19" s="78">
        <f t="shared" si="2"/>
        <v>17972547</v>
      </c>
      <c r="M19" s="95">
        <f t="shared" si="3"/>
        <v>0.13378455090045011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16293333</v>
      </c>
      <c r="AA19" s="78">
        <v>1679214</v>
      </c>
      <c r="AB19" s="78">
        <f t="shared" si="10"/>
        <v>17972547</v>
      </c>
      <c r="AC19" s="95">
        <f t="shared" si="11"/>
        <v>0.13378455090045011</v>
      </c>
      <c r="AD19" s="77">
        <v>16378452</v>
      </c>
      <c r="AE19" s="78">
        <v>4150529</v>
      </c>
      <c r="AF19" s="78">
        <f t="shared" si="12"/>
        <v>20528981</v>
      </c>
      <c r="AG19" s="78">
        <v>116647973</v>
      </c>
      <c r="AH19" s="78">
        <v>122697973</v>
      </c>
      <c r="AI19" s="79">
        <v>20528981</v>
      </c>
      <c r="AJ19" s="114">
        <f t="shared" si="13"/>
        <v>0.17599089355800465</v>
      </c>
      <c r="AK19" s="115">
        <f t="shared" si="14"/>
        <v>-0.12452805134361034</v>
      </c>
    </row>
    <row r="20" spans="1:37" ht="13" x14ac:dyDescent="0.3">
      <c r="A20" s="55" t="s">
        <v>116</v>
      </c>
      <c r="B20" s="56" t="s">
        <v>472</v>
      </c>
      <c r="C20" s="57" t="s">
        <v>473</v>
      </c>
      <c r="D20" s="77">
        <v>77274000</v>
      </c>
      <c r="E20" s="78">
        <v>515000</v>
      </c>
      <c r="F20" s="79">
        <f t="shared" si="0"/>
        <v>77789000</v>
      </c>
      <c r="G20" s="77">
        <v>77274000</v>
      </c>
      <c r="H20" s="78">
        <v>515000</v>
      </c>
      <c r="I20" s="79">
        <f t="shared" si="1"/>
        <v>77789000</v>
      </c>
      <c r="J20" s="77">
        <v>19033320</v>
      </c>
      <c r="K20" s="78">
        <v>0</v>
      </c>
      <c r="L20" s="78">
        <f t="shared" si="2"/>
        <v>19033320</v>
      </c>
      <c r="M20" s="95">
        <f t="shared" si="3"/>
        <v>0.24467881062875213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19033320</v>
      </c>
      <c r="AA20" s="78">
        <v>0</v>
      </c>
      <c r="AB20" s="78">
        <f t="shared" si="10"/>
        <v>19033320</v>
      </c>
      <c r="AC20" s="95">
        <f t="shared" si="11"/>
        <v>0.24467881062875213</v>
      </c>
      <c r="AD20" s="77">
        <v>15471975</v>
      </c>
      <c r="AE20" s="78">
        <v>0</v>
      </c>
      <c r="AF20" s="78">
        <f t="shared" si="12"/>
        <v>15471975</v>
      </c>
      <c r="AG20" s="78">
        <v>80790224</v>
      </c>
      <c r="AH20" s="78">
        <v>86303057</v>
      </c>
      <c r="AI20" s="79">
        <v>15471975</v>
      </c>
      <c r="AJ20" s="114">
        <f t="shared" si="13"/>
        <v>0.19150800968196349</v>
      </c>
      <c r="AK20" s="115">
        <f t="shared" si="14"/>
        <v>0.2301803745158586</v>
      </c>
    </row>
    <row r="21" spans="1:37" ht="14" x14ac:dyDescent="0.3">
      <c r="A21" s="58" t="s">
        <v>0</v>
      </c>
      <c r="B21" s="59" t="s">
        <v>474</v>
      </c>
      <c r="C21" s="60" t="s">
        <v>0</v>
      </c>
      <c r="D21" s="80">
        <f>SUM(D14:D20)</f>
        <v>1255137469</v>
      </c>
      <c r="E21" s="81">
        <f>SUM(E14:E20)</f>
        <v>202606119</v>
      </c>
      <c r="F21" s="82">
        <f t="shared" si="0"/>
        <v>1457743588</v>
      </c>
      <c r="G21" s="80">
        <f>SUM(G14:G20)</f>
        <v>1255137469</v>
      </c>
      <c r="H21" s="81">
        <f>SUM(H14:H20)</f>
        <v>202606119</v>
      </c>
      <c r="I21" s="82">
        <f t="shared" si="1"/>
        <v>1457743588</v>
      </c>
      <c r="J21" s="80">
        <f>SUM(J14:J20)</f>
        <v>257005982</v>
      </c>
      <c r="K21" s="81">
        <f>SUM(K14:K20)</f>
        <v>21626495</v>
      </c>
      <c r="L21" s="81">
        <f t="shared" si="2"/>
        <v>278632477</v>
      </c>
      <c r="M21" s="96">
        <f t="shared" si="3"/>
        <v>0.19113956617177039</v>
      </c>
      <c r="N21" s="80">
        <f>SUM(N14:N20)</f>
        <v>0</v>
      </c>
      <c r="O21" s="81">
        <f>SUM(O14:O20)</f>
        <v>0</v>
      </c>
      <c r="P21" s="81">
        <f t="shared" si="4"/>
        <v>0</v>
      </c>
      <c r="Q21" s="96">
        <f t="shared" si="5"/>
        <v>0</v>
      </c>
      <c r="R21" s="80">
        <f>SUM(R14:R20)</f>
        <v>0</v>
      </c>
      <c r="S21" s="81">
        <f>SUM(S14:S20)</f>
        <v>0</v>
      </c>
      <c r="T21" s="81">
        <f t="shared" si="6"/>
        <v>0</v>
      </c>
      <c r="U21" s="96">
        <f t="shared" si="7"/>
        <v>0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v>257005982</v>
      </c>
      <c r="AA21" s="81">
        <v>21626495</v>
      </c>
      <c r="AB21" s="81">
        <f t="shared" si="10"/>
        <v>278632477</v>
      </c>
      <c r="AC21" s="96">
        <f t="shared" si="11"/>
        <v>0.19113956617177039</v>
      </c>
      <c r="AD21" s="80">
        <f>SUM(AD14:AD20)</f>
        <v>181845035</v>
      </c>
      <c r="AE21" s="81">
        <f>SUM(AE14:AE20)</f>
        <v>53095581</v>
      </c>
      <c r="AF21" s="81">
        <f t="shared" si="12"/>
        <v>234940616</v>
      </c>
      <c r="AG21" s="81">
        <f>SUM(AG14:AG20)</f>
        <v>1341303375</v>
      </c>
      <c r="AH21" s="81">
        <f>SUM(AH14:AH20)</f>
        <v>1484764708</v>
      </c>
      <c r="AI21" s="82">
        <f>SUM(AI14:AI20)</f>
        <v>234940616</v>
      </c>
      <c r="AJ21" s="116">
        <f t="shared" si="13"/>
        <v>0.17515844690989463</v>
      </c>
      <c r="AK21" s="117">
        <f t="shared" si="14"/>
        <v>0.18596980694049092</v>
      </c>
    </row>
    <row r="22" spans="1:37" ht="13" x14ac:dyDescent="0.3">
      <c r="A22" s="55" t="s">
        <v>101</v>
      </c>
      <c r="B22" s="56" t="s">
        <v>475</v>
      </c>
      <c r="C22" s="57" t="s">
        <v>476</v>
      </c>
      <c r="D22" s="77">
        <v>163026782</v>
      </c>
      <c r="E22" s="78">
        <v>82779004</v>
      </c>
      <c r="F22" s="79">
        <f t="shared" si="0"/>
        <v>245805786</v>
      </c>
      <c r="G22" s="77">
        <v>163026782</v>
      </c>
      <c r="H22" s="78">
        <v>82779004</v>
      </c>
      <c r="I22" s="79">
        <f t="shared" si="1"/>
        <v>245805786</v>
      </c>
      <c r="J22" s="77">
        <v>31643916</v>
      </c>
      <c r="K22" s="78">
        <v>7836963</v>
      </c>
      <c r="L22" s="78">
        <f t="shared" si="2"/>
        <v>39480879</v>
      </c>
      <c r="M22" s="95">
        <f t="shared" si="3"/>
        <v>0.16061818414640572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31643916</v>
      </c>
      <c r="AA22" s="78">
        <v>7836963</v>
      </c>
      <c r="AB22" s="78">
        <f t="shared" si="10"/>
        <v>39480879</v>
      </c>
      <c r="AC22" s="95">
        <f t="shared" si="11"/>
        <v>0.16061818414640572</v>
      </c>
      <c r="AD22" s="77">
        <v>31190992</v>
      </c>
      <c r="AE22" s="78">
        <v>7195873</v>
      </c>
      <c r="AF22" s="78">
        <f t="shared" si="12"/>
        <v>38386865</v>
      </c>
      <c r="AG22" s="78">
        <v>208441548</v>
      </c>
      <c r="AH22" s="78">
        <v>210690811</v>
      </c>
      <c r="AI22" s="79">
        <v>38386865</v>
      </c>
      <c r="AJ22" s="114">
        <f t="shared" si="13"/>
        <v>0.18416129302589904</v>
      </c>
      <c r="AK22" s="115">
        <f t="shared" si="14"/>
        <v>2.8499696445646094E-2</v>
      </c>
    </row>
    <row r="23" spans="1:37" ht="13" x14ac:dyDescent="0.3">
      <c r="A23" s="55" t="s">
        <v>101</v>
      </c>
      <c r="B23" s="56" t="s">
        <v>477</v>
      </c>
      <c r="C23" s="57" t="s">
        <v>478</v>
      </c>
      <c r="D23" s="77">
        <v>269046500</v>
      </c>
      <c r="E23" s="78">
        <v>40153650</v>
      </c>
      <c r="F23" s="79">
        <f t="shared" si="0"/>
        <v>309200150</v>
      </c>
      <c r="G23" s="77">
        <v>269046500</v>
      </c>
      <c r="H23" s="78">
        <v>40153650</v>
      </c>
      <c r="I23" s="79">
        <f t="shared" si="1"/>
        <v>309200150</v>
      </c>
      <c r="J23" s="77">
        <v>23507339</v>
      </c>
      <c r="K23" s="78">
        <v>2430556</v>
      </c>
      <c r="L23" s="78">
        <f t="shared" si="2"/>
        <v>25937895</v>
      </c>
      <c r="M23" s="95">
        <f t="shared" si="3"/>
        <v>8.3887071206142694E-2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23507339</v>
      </c>
      <c r="AA23" s="78">
        <v>2430556</v>
      </c>
      <c r="AB23" s="78">
        <f t="shared" si="10"/>
        <v>25937895</v>
      </c>
      <c r="AC23" s="95">
        <f t="shared" si="11"/>
        <v>8.3887071206142694E-2</v>
      </c>
      <c r="AD23" s="77">
        <v>41722086</v>
      </c>
      <c r="AE23" s="78">
        <v>7044281</v>
      </c>
      <c r="AF23" s="78">
        <f t="shared" si="12"/>
        <v>48766367</v>
      </c>
      <c r="AG23" s="78">
        <v>265711706</v>
      </c>
      <c r="AH23" s="78">
        <v>269965328</v>
      </c>
      <c r="AI23" s="79">
        <v>48766367</v>
      </c>
      <c r="AJ23" s="114">
        <f t="shared" si="13"/>
        <v>0.18353112000266936</v>
      </c>
      <c r="AK23" s="115">
        <f t="shared" si="14"/>
        <v>-0.46811918550340237</v>
      </c>
    </row>
    <row r="24" spans="1:37" ht="13" x14ac:dyDescent="0.3">
      <c r="A24" s="55" t="s">
        <v>101</v>
      </c>
      <c r="B24" s="56" t="s">
        <v>479</v>
      </c>
      <c r="C24" s="57" t="s">
        <v>480</v>
      </c>
      <c r="D24" s="77">
        <v>391758474</v>
      </c>
      <c r="E24" s="78">
        <v>42360000</v>
      </c>
      <c r="F24" s="79">
        <f t="shared" si="0"/>
        <v>434118474</v>
      </c>
      <c r="G24" s="77">
        <v>391758474</v>
      </c>
      <c r="H24" s="78">
        <v>42360000</v>
      </c>
      <c r="I24" s="79">
        <f t="shared" si="1"/>
        <v>434118474</v>
      </c>
      <c r="J24" s="77">
        <v>14893006</v>
      </c>
      <c r="K24" s="78">
        <v>4553618</v>
      </c>
      <c r="L24" s="78">
        <f t="shared" si="2"/>
        <v>19446624</v>
      </c>
      <c r="M24" s="95">
        <f t="shared" si="3"/>
        <v>4.4795661011192076E-2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14893006</v>
      </c>
      <c r="AA24" s="78">
        <v>4553618</v>
      </c>
      <c r="AB24" s="78">
        <f t="shared" si="10"/>
        <v>19446624</v>
      </c>
      <c r="AC24" s="95">
        <f t="shared" si="11"/>
        <v>4.4795661011192076E-2</v>
      </c>
      <c r="AD24" s="77">
        <v>18000989</v>
      </c>
      <c r="AE24" s="78">
        <v>1113299</v>
      </c>
      <c r="AF24" s="78">
        <f t="shared" si="12"/>
        <v>19114288</v>
      </c>
      <c r="AG24" s="78">
        <v>0</v>
      </c>
      <c r="AH24" s="78">
        <v>406289693</v>
      </c>
      <c r="AI24" s="79">
        <v>19114288</v>
      </c>
      <c r="AJ24" s="114">
        <f t="shared" si="13"/>
        <v>0</v>
      </c>
      <c r="AK24" s="115">
        <f t="shared" si="14"/>
        <v>1.7386784168994529E-2</v>
      </c>
    </row>
    <row r="25" spans="1:37" ht="13" x14ac:dyDescent="0.3">
      <c r="A25" s="55" t="s">
        <v>101</v>
      </c>
      <c r="B25" s="56" t="s">
        <v>481</v>
      </c>
      <c r="C25" s="57" t="s">
        <v>482</v>
      </c>
      <c r="D25" s="77">
        <v>104364248</v>
      </c>
      <c r="E25" s="78">
        <v>14350000</v>
      </c>
      <c r="F25" s="79">
        <f t="shared" si="0"/>
        <v>118714248</v>
      </c>
      <c r="G25" s="77">
        <v>104364248</v>
      </c>
      <c r="H25" s="78">
        <v>14350000</v>
      </c>
      <c r="I25" s="79">
        <f t="shared" si="1"/>
        <v>118714248</v>
      </c>
      <c r="J25" s="77">
        <v>11996212</v>
      </c>
      <c r="K25" s="78">
        <v>828632</v>
      </c>
      <c r="L25" s="78">
        <f t="shared" si="2"/>
        <v>12824844</v>
      </c>
      <c r="M25" s="95">
        <f t="shared" si="3"/>
        <v>0.10803121121569165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11996212</v>
      </c>
      <c r="AA25" s="78">
        <v>828632</v>
      </c>
      <c r="AB25" s="78">
        <f t="shared" si="10"/>
        <v>12824844</v>
      </c>
      <c r="AC25" s="95">
        <f t="shared" si="11"/>
        <v>0.10803121121569165</v>
      </c>
      <c r="AD25" s="77">
        <v>0</v>
      </c>
      <c r="AE25" s="78">
        <v>0</v>
      </c>
      <c r="AF25" s="78">
        <f t="shared" si="12"/>
        <v>0</v>
      </c>
      <c r="AG25" s="78">
        <v>115352936</v>
      </c>
      <c r="AH25" s="78">
        <v>115857936</v>
      </c>
      <c r="AI25" s="79">
        <v>0</v>
      </c>
      <c r="AJ25" s="114">
        <f t="shared" si="13"/>
        <v>0</v>
      </c>
      <c r="AK25" s="115">
        <f t="shared" si="14"/>
        <v>0</v>
      </c>
    </row>
    <row r="26" spans="1:37" ht="13" x14ac:dyDescent="0.3">
      <c r="A26" s="55" t="s">
        <v>101</v>
      </c>
      <c r="B26" s="56" t="s">
        <v>483</v>
      </c>
      <c r="C26" s="57" t="s">
        <v>484</v>
      </c>
      <c r="D26" s="77">
        <v>101322853</v>
      </c>
      <c r="E26" s="78">
        <v>18492000</v>
      </c>
      <c r="F26" s="79">
        <f t="shared" si="0"/>
        <v>119814853</v>
      </c>
      <c r="G26" s="77">
        <v>101322853</v>
      </c>
      <c r="H26" s="78">
        <v>18492000</v>
      </c>
      <c r="I26" s="79">
        <f t="shared" si="1"/>
        <v>119814853</v>
      </c>
      <c r="J26" s="77">
        <v>23492617</v>
      </c>
      <c r="K26" s="78">
        <v>19061755</v>
      </c>
      <c r="L26" s="78">
        <f t="shared" si="2"/>
        <v>42554372</v>
      </c>
      <c r="M26" s="95">
        <f t="shared" si="3"/>
        <v>0.35516775203154488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23492617</v>
      </c>
      <c r="AA26" s="78">
        <v>19061755</v>
      </c>
      <c r="AB26" s="78">
        <f t="shared" si="10"/>
        <v>42554372</v>
      </c>
      <c r="AC26" s="95">
        <f t="shared" si="11"/>
        <v>0.35516775203154488</v>
      </c>
      <c r="AD26" s="77">
        <v>17846803</v>
      </c>
      <c r="AE26" s="78">
        <v>5406068</v>
      </c>
      <c r="AF26" s="78">
        <f t="shared" si="12"/>
        <v>23252871</v>
      </c>
      <c r="AG26" s="78">
        <v>115281855</v>
      </c>
      <c r="AH26" s="78">
        <v>131474069</v>
      </c>
      <c r="AI26" s="79">
        <v>23252871</v>
      </c>
      <c r="AJ26" s="114">
        <f t="shared" si="13"/>
        <v>0.20170451802670941</v>
      </c>
      <c r="AK26" s="115">
        <f t="shared" si="14"/>
        <v>0.8300695858158762</v>
      </c>
    </row>
    <row r="27" spans="1:37" ht="13" x14ac:dyDescent="0.3">
      <c r="A27" s="55" t="s">
        <v>101</v>
      </c>
      <c r="B27" s="56" t="s">
        <v>485</v>
      </c>
      <c r="C27" s="57" t="s">
        <v>486</v>
      </c>
      <c r="D27" s="77">
        <v>133279703</v>
      </c>
      <c r="E27" s="78">
        <v>15858400</v>
      </c>
      <c r="F27" s="79">
        <f t="shared" si="0"/>
        <v>149138103</v>
      </c>
      <c r="G27" s="77">
        <v>133279703</v>
      </c>
      <c r="H27" s="78">
        <v>15858400</v>
      </c>
      <c r="I27" s="79">
        <f t="shared" si="1"/>
        <v>149138103</v>
      </c>
      <c r="J27" s="77">
        <v>24363746</v>
      </c>
      <c r="K27" s="78">
        <v>4768563</v>
      </c>
      <c r="L27" s="78">
        <f t="shared" si="2"/>
        <v>29132309</v>
      </c>
      <c r="M27" s="95">
        <f t="shared" si="3"/>
        <v>0.19533780042783566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24363746</v>
      </c>
      <c r="AA27" s="78">
        <v>4768563</v>
      </c>
      <c r="AB27" s="78">
        <f t="shared" si="10"/>
        <v>29132309</v>
      </c>
      <c r="AC27" s="95">
        <f t="shared" si="11"/>
        <v>0.19533780042783566</v>
      </c>
      <c r="AD27" s="77">
        <v>18156346</v>
      </c>
      <c r="AE27" s="78">
        <v>0</v>
      </c>
      <c r="AF27" s="78">
        <f t="shared" si="12"/>
        <v>18156346</v>
      </c>
      <c r="AG27" s="78">
        <v>141579649</v>
      </c>
      <c r="AH27" s="78">
        <v>138031136</v>
      </c>
      <c r="AI27" s="79">
        <v>18156346</v>
      </c>
      <c r="AJ27" s="114">
        <f t="shared" si="13"/>
        <v>0.12824121353768861</v>
      </c>
      <c r="AK27" s="115">
        <f t="shared" si="14"/>
        <v>0.60452488622986156</v>
      </c>
    </row>
    <row r="28" spans="1:37" ht="13" x14ac:dyDescent="0.3">
      <c r="A28" s="55" t="s">
        <v>101</v>
      </c>
      <c r="B28" s="56" t="s">
        <v>487</v>
      </c>
      <c r="C28" s="57" t="s">
        <v>488</v>
      </c>
      <c r="D28" s="77">
        <v>197675055</v>
      </c>
      <c r="E28" s="78">
        <v>36202372</v>
      </c>
      <c r="F28" s="79">
        <f t="shared" si="0"/>
        <v>233877427</v>
      </c>
      <c r="G28" s="77">
        <v>197675055</v>
      </c>
      <c r="H28" s="78">
        <v>36202372</v>
      </c>
      <c r="I28" s="79">
        <f t="shared" si="1"/>
        <v>233877427</v>
      </c>
      <c r="J28" s="77">
        <v>17017926</v>
      </c>
      <c r="K28" s="78">
        <v>1809890</v>
      </c>
      <c r="L28" s="78">
        <f t="shared" si="2"/>
        <v>18827816</v>
      </c>
      <c r="M28" s="95">
        <f t="shared" si="3"/>
        <v>8.0502920874018336E-2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17017926</v>
      </c>
      <c r="AA28" s="78">
        <v>1809890</v>
      </c>
      <c r="AB28" s="78">
        <f t="shared" si="10"/>
        <v>18827816</v>
      </c>
      <c r="AC28" s="95">
        <f t="shared" si="11"/>
        <v>8.0502920874018336E-2</v>
      </c>
      <c r="AD28" s="77">
        <v>22392331</v>
      </c>
      <c r="AE28" s="78">
        <v>0</v>
      </c>
      <c r="AF28" s="78">
        <f t="shared" si="12"/>
        <v>22392331</v>
      </c>
      <c r="AG28" s="78">
        <v>216499559</v>
      </c>
      <c r="AH28" s="78">
        <v>213599113</v>
      </c>
      <c r="AI28" s="79">
        <v>22392331</v>
      </c>
      <c r="AJ28" s="114">
        <f t="shared" si="13"/>
        <v>0.10342899128030095</v>
      </c>
      <c r="AK28" s="115">
        <f t="shared" si="14"/>
        <v>-0.15918463334612198</v>
      </c>
    </row>
    <row r="29" spans="1:37" ht="13" x14ac:dyDescent="0.3">
      <c r="A29" s="55" t="s">
        <v>101</v>
      </c>
      <c r="B29" s="56" t="s">
        <v>489</v>
      </c>
      <c r="C29" s="57" t="s">
        <v>490</v>
      </c>
      <c r="D29" s="77">
        <v>259296909</v>
      </c>
      <c r="E29" s="78">
        <v>80196000</v>
      </c>
      <c r="F29" s="79">
        <f t="shared" si="0"/>
        <v>339492909</v>
      </c>
      <c r="G29" s="77">
        <v>259296909</v>
      </c>
      <c r="H29" s="78">
        <v>80196000</v>
      </c>
      <c r="I29" s="79">
        <f t="shared" si="1"/>
        <v>339492909</v>
      </c>
      <c r="J29" s="77">
        <v>15745573</v>
      </c>
      <c r="K29" s="78">
        <v>4166359</v>
      </c>
      <c r="L29" s="78">
        <f t="shared" si="2"/>
        <v>19911932</v>
      </c>
      <c r="M29" s="95">
        <f t="shared" si="3"/>
        <v>5.8651982035948798E-2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15745573</v>
      </c>
      <c r="AA29" s="78">
        <v>4166359</v>
      </c>
      <c r="AB29" s="78">
        <f t="shared" si="10"/>
        <v>19911932</v>
      </c>
      <c r="AC29" s="95">
        <f t="shared" si="11"/>
        <v>5.8651982035948798E-2</v>
      </c>
      <c r="AD29" s="77">
        <v>46623908</v>
      </c>
      <c r="AE29" s="78">
        <v>10054134</v>
      </c>
      <c r="AF29" s="78">
        <f t="shared" si="12"/>
        <v>56678042</v>
      </c>
      <c r="AG29" s="78">
        <v>282755637</v>
      </c>
      <c r="AH29" s="78">
        <v>295058643</v>
      </c>
      <c r="AI29" s="79">
        <v>56678042</v>
      </c>
      <c r="AJ29" s="114">
        <f t="shared" si="13"/>
        <v>0.20044884905336122</v>
      </c>
      <c r="AK29" s="115">
        <f t="shared" si="14"/>
        <v>-0.64868348839573531</v>
      </c>
    </row>
    <row r="30" spans="1:37" ht="13" x14ac:dyDescent="0.3">
      <c r="A30" s="55" t="s">
        <v>116</v>
      </c>
      <c r="B30" s="56" t="s">
        <v>491</v>
      </c>
      <c r="C30" s="57" t="s">
        <v>492</v>
      </c>
      <c r="D30" s="77">
        <v>76441904</v>
      </c>
      <c r="E30" s="78">
        <v>400000</v>
      </c>
      <c r="F30" s="79">
        <f t="shared" si="0"/>
        <v>76841904</v>
      </c>
      <c r="G30" s="77">
        <v>76441904</v>
      </c>
      <c r="H30" s="78">
        <v>400000</v>
      </c>
      <c r="I30" s="79">
        <f t="shared" si="1"/>
        <v>76841904</v>
      </c>
      <c r="J30" s="77">
        <v>19285931</v>
      </c>
      <c r="K30" s="78">
        <v>-761</v>
      </c>
      <c r="L30" s="78">
        <f t="shared" si="2"/>
        <v>19285170</v>
      </c>
      <c r="M30" s="95">
        <f t="shared" si="3"/>
        <v>0.2509720477514456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19285931</v>
      </c>
      <c r="AA30" s="78">
        <v>-761</v>
      </c>
      <c r="AB30" s="78">
        <f t="shared" si="10"/>
        <v>19285170</v>
      </c>
      <c r="AC30" s="95">
        <f t="shared" si="11"/>
        <v>0.2509720477514456</v>
      </c>
      <c r="AD30" s="77">
        <v>18433063</v>
      </c>
      <c r="AE30" s="78">
        <v>0</v>
      </c>
      <c r="AF30" s="78">
        <f t="shared" si="12"/>
        <v>18433063</v>
      </c>
      <c r="AG30" s="78">
        <v>67617896</v>
      </c>
      <c r="AH30" s="78">
        <v>75676421</v>
      </c>
      <c r="AI30" s="79">
        <v>18433063</v>
      </c>
      <c r="AJ30" s="114">
        <f t="shared" si="13"/>
        <v>0.27260627866918546</v>
      </c>
      <c r="AK30" s="115">
        <f t="shared" si="14"/>
        <v>4.622709747153797E-2</v>
      </c>
    </row>
    <row r="31" spans="1:37" ht="14" x14ac:dyDescent="0.3">
      <c r="A31" s="58" t="s">
        <v>0</v>
      </c>
      <c r="B31" s="59" t="s">
        <v>493</v>
      </c>
      <c r="C31" s="60" t="s">
        <v>0</v>
      </c>
      <c r="D31" s="80">
        <f>SUM(D22:D30)</f>
        <v>1696212428</v>
      </c>
      <c r="E31" s="81">
        <f>SUM(E22:E30)</f>
        <v>330791426</v>
      </c>
      <c r="F31" s="82">
        <f t="shared" si="0"/>
        <v>2027003854</v>
      </c>
      <c r="G31" s="80">
        <f>SUM(G22:G30)</f>
        <v>1696212428</v>
      </c>
      <c r="H31" s="81">
        <f>SUM(H22:H30)</f>
        <v>330791426</v>
      </c>
      <c r="I31" s="82">
        <f t="shared" si="1"/>
        <v>2027003854</v>
      </c>
      <c r="J31" s="80">
        <f>SUM(J22:J30)</f>
        <v>181946266</v>
      </c>
      <c r="K31" s="81">
        <f>SUM(K22:K30)</f>
        <v>45455575</v>
      </c>
      <c r="L31" s="81">
        <f t="shared" si="2"/>
        <v>227401841</v>
      </c>
      <c r="M31" s="96">
        <f t="shared" si="3"/>
        <v>0.11218619074219087</v>
      </c>
      <c r="N31" s="80">
        <f>SUM(N22:N30)</f>
        <v>0</v>
      </c>
      <c r="O31" s="81">
        <f>SUM(O22:O30)</f>
        <v>0</v>
      </c>
      <c r="P31" s="81">
        <f t="shared" si="4"/>
        <v>0</v>
      </c>
      <c r="Q31" s="96">
        <f t="shared" si="5"/>
        <v>0</v>
      </c>
      <c r="R31" s="80">
        <f>SUM(R22:R30)</f>
        <v>0</v>
      </c>
      <c r="S31" s="81">
        <f>SUM(S22:S30)</f>
        <v>0</v>
      </c>
      <c r="T31" s="81">
        <f t="shared" si="6"/>
        <v>0</v>
      </c>
      <c r="U31" s="96">
        <f t="shared" si="7"/>
        <v>0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v>181946266</v>
      </c>
      <c r="AA31" s="81">
        <v>45455575</v>
      </c>
      <c r="AB31" s="81">
        <f t="shared" si="10"/>
        <v>227401841</v>
      </c>
      <c r="AC31" s="96">
        <f t="shared" si="11"/>
        <v>0.11218619074219087</v>
      </c>
      <c r="AD31" s="80">
        <f>SUM(AD22:AD30)</f>
        <v>214366518</v>
      </c>
      <c r="AE31" s="81">
        <f>SUM(AE22:AE30)</f>
        <v>30813655</v>
      </c>
      <c r="AF31" s="81">
        <f t="shared" si="12"/>
        <v>245180173</v>
      </c>
      <c r="AG31" s="81">
        <f>SUM(AG22:AG30)</f>
        <v>1413240786</v>
      </c>
      <c r="AH31" s="81">
        <f>SUM(AH22:AH30)</f>
        <v>1856643150</v>
      </c>
      <c r="AI31" s="82">
        <f>SUM(AI22:AI30)</f>
        <v>245180173</v>
      </c>
      <c r="AJ31" s="116">
        <f t="shared" si="13"/>
        <v>0.17348789776578102</v>
      </c>
      <c r="AK31" s="117">
        <f t="shared" si="14"/>
        <v>-7.2511295601378034E-2</v>
      </c>
    </row>
    <row r="32" spans="1:37" ht="13" x14ac:dyDescent="0.3">
      <c r="A32" s="55" t="s">
        <v>101</v>
      </c>
      <c r="B32" s="56" t="s">
        <v>494</v>
      </c>
      <c r="C32" s="57" t="s">
        <v>495</v>
      </c>
      <c r="D32" s="77">
        <v>430511545</v>
      </c>
      <c r="E32" s="78">
        <v>37490432</v>
      </c>
      <c r="F32" s="79">
        <f t="shared" si="0"/>
        <v>468001977</v>
      </c>
      <c r="G32" s="77">
        <v>430511545</v>
      </c>
      <c r="H32" s="78">
        <v>37490432</v>
      </c>
      <c r="I32" s="79">
        <f t="shared" si="1"/>
        <v>468001977</v>
      </c>
      <c r="J32" s="77">
        <v>40473881</v>
      </c>
      <c r="K32" s="78">
        <v>2518109</v>
      </c>
      <c r="L32" s="78">
        <f t="shared" si="2"/>
        <v>42991990</v>
      </c>
      <c r="M32" s="95">
        <f t="shared" si="3"/>
        <v>9.1862838434120547E-2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40473881</v>
      </c>
      <c r="AA32" s="78">
        <v>2518109</v>
      </c>
      <c r="AB32" s="78">
        <f t="shared" si="10"/>
        <v>42991990</v>
      </c>
      <c r="AC32" s="95">
        <f t="shared" si="11"/>
        <v>9.1862838434120547E-2</v>
      </c>
      <c r="AD32" s="77">
        <v>45957127</v>
      </c>
      <c r="AE32" s="78">
        <v>9833022</v>
      </c>
      <c r="AF32" s="78">
        <f t="shared" si="12"/>
        <v>55790149</v>
      </c>
      <c r="AG32" s="78">
        <v>456195732</v>
      </c>
      <c r="AH32" s="78">
        <v>456195732</v>
      </c>
      <c r="AI32" s="79">
        <v>55790149</v>
      </c>
      <c r="AJ32" s="114">
        <f t="shared" si="13"/>
        <v>0.1222943247526919</v>
      </c>
      <c r="AK32" s="115">
        <f t="shared" si="14"/>
        <v>-0.22939818640742471</v>
      </c>
    </row>
    <row r="33" spans="1:37" ht="13" x14ac:dyDescent="0.3">
      <c r="A33" s="55" t="s">
        <v>101</v>
      </c>
      <c r="B33" s="56" t="s">
        <v>496</v>
      </c>
      <c r="C33" s="57" t="s">
        <v>497</v>
      </c>
      <c r="D33" s="77">
        <v>82888743</v>
      </c>
      <c r="E33" s="78">
        <v>21979000</v>
      </c>
      <c r="F33" s="79">
        <f t="shared" si="0"/>
        <v>104867743</v>
      </c>
      <c r="G33" s="77">
        <v>82888743</v>
      </c>
      <c r="H33" s="78">
        <v>21979000</v>
      </c>
      <c r="I33" s="79">
        <f t="shared" si="1"/>
        <v>104867743</v>
      </c>
      <c r="J33" s="77">
        <v>9914975</v>
      </c>
      <c r="K33" s="78">
        <v>0</v>
      </c>
      <c r="L33" s="78">
        <f t="shared" si="2"/>
        <v>9914975</v>
      </c>
      <c r="M33" s="95">
        <f t="shared" si="3"/>
        <v>9.4547424368616378E-2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9914975</v>
      </c>
      <c r="AA33" s="78">
        <v>0</v>
      </c>
      <c r="AB33" s="78">
        <f t="shared" si="10"/>
        <v>9914975</v>
      </c>
      <c r="AC33" s="95">
        <f t="shared" si="11"/>
        <v>9.4547424368616378E-2</v>
      </c>
      <c r="AD33" s="77">
        <v>11306392</v>
      </c>
      <c r="AE33" s="78">
        <v>0</v>
      </c>
      <c r="AF33" s="78">
        <f t="shared" si="12"/>
        <v>11306392</v>
      </c>
      <c r="AG33" s="78">
        <v>98379564</v>
      </c>
      <c r="AH33" s="78">
        <v>100520529</v>
      </c>
      <c r="AI33" s="79">
        <v>11306392</v>
      </c>
      <c r="AJ33" s="114">
        <f t="shared" si="13"/>
        <v>0.11492622593854959</v>
      </c>
      <c r="AK33" s="115">
        <f t="shared" si="14"/>
        <v>-0.12306463458900063</v>
      </c>
    </row>
    <row r="34" spans="1:37" ht="13" x14ac:dyDescent="0.3">
      <c r="A34" s="55" t="s">
        <v>101</v>
      </c>
      <c r="B34" s="56" t="s">
        <v>498</v>
      </c>
      <c r="C34" s="57" t="s">
        <v>499</v>
      </c>
      <c r="D34" s="77">
        <v>326419535</v>
      </c>
      <c r="E34" s="78">
        <v>31889850</v>
      </c>
      <c r="F34" s="79">
        <f t="shared" si="0"/>
        <v>358309385</v>
      </c>
      <c r="G34" s="77">
        <v>326419535</v>
      </c>
      <c r="H34" s="78">
        <v>31889850</v>
      </c>
      <c r="I34" s="79">
        <f t="shared" si="1"/>
        <v>358309385</v>
      </c>
      <c r="J34" s="77">
        <v>63378571</v>
      </c>
      <c r="K34" s="78">
        <v>1782517</v>
      </c>
      <c r="L34" s="78">
        <f t="shared" si="2"/>
        <v>65161088</v>
      </c>
      <c r="M34" s="95">
        <f t="shared" si="3"/>
        <v>0.18185705071610112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63378571</v>
      </c>
      <c r="AA34" s="78">
        <v>1782517</v>
      </c>
      <c r="AB34" s="78">
        <f t="shared" si="10"/>
        <v>65161088</v>
      </c>
      <c r="AC34" s="95">
        <f t="shared" si="11"/>
        <v>0.18185705071610112</v>
      </c>
      <c r="AD34" s="77">
        <v>38566049</v>
      </c>
      <c r="AE34" s="78">
        <v>4284101</v>
      </c>
      <c r="AF34" s="78">
        <f t="shared" si="12"/>
        <v>42850150</v>
      </c>
      <c r="AG34" s="78">
        <v>273850332</v>
      </c>
      <c r="AH34" s="78">
        <v>298050298</v>
      </c>
      <c r="AI34" s="79">
        <v>42850150</v>
      </c>
      <c r="AJ34" s="114">
        <f t="shared" si="13"/>
        <v>0.15647287949974076</v>
      </c>
      <c r="AK34" s="115">
        <f t="shared" si="14"/>
        <v>0.52067350989436445</v>
      </c>
    </row>
    <row r="35" spans="1:37" ht="13" x14ac:dyDescent="0.3">
      <c r="A35" s="55" t="s">
        <v>101</v>
      </c>
      <c r="B35" s="56" t="s">
        <v>500</v>
      </c>
      <c r="C35" s="57" t="s">
        <v>501</v>
      </c>
      <c r="D35" s="77">
        <v>146541012</v>
      </c>
      <c r="E35" s="78">
        <v>28812000</v>
      </c>
      <c r="F35" s="79">
        <f t="shared" si="0"/>
        <v>175353012</v>
      </c>
      <c r="G35" s="77">
        <v>146541012</v>
      </c>
      <c r="H35" s="78">
        <v>28812000</v>
      </c>
      <c r="I35" s="79">
        <f t="shared" si="1"/>
        <v>175353012</v>
      </c>
      <c r="J35" s="77">
        <v>35194772</v>
      </c>
      <c r="K35" s="78">
        <v>-306895334</v>
      </c>
      <c r="L35" s="78">
        <f t="shared" si="2"/>
        <v>-271700562</v>
      </c>
      <c r="M35" s="95">
        <f t="shared" si="3"/>
        <v>-1.5494490736207029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35194772</v>
      </c>
      <c r="AA35" s="78">
        <v>-306895334</v>
      </c>
      <c r="AB35" s="78">
        <f t="shared" si="10"/>
        <v>-271700562</v>
      </c>
      <c r="AC35" s="95">
        <f t="shared" si="11"/>
        <v>-1.5494490736207029</v>
      </c>
      <c r="AD35" s="77">
        <v>9493936</v>
      </c>
      <c r="AE35" s="78">
        <v>13668630</v>
      </c>
      <c r="AF35" s="78">
        <f t="shared" si="12"/>
        <v>23162566</v>
      </c>
      <c r="AG35" s="78">
        <v>176665739</v>
      </c>
      <c r="AH35" s="78">
        <v>192239872</v>
      </c>
      <c r="AI35" s="79">
        <v>23162566</v>
      </c>
      <c r="AJ35" s="114">
        <f t="shared" si="13"/>
        <v>0.1311095525997828</v>
      </c>
      <c r="AK35" s="115">
        <f t="shared" si="14"/>
        <v>-12.730158135329221</v>
      </c>
    </row>
    <row r="36" spans="1:37" ht="13" x14ac:dyDescent="0.3">
      <c r="A36" s="55" t="s">
        <v>101</v>
      </c>
      <c r="B36" s="56" t="s">
        <v>502</v>
      </c>
      <c r="C36" s="57" t="s">
        <v>503</v>
      </c>
      <c r="D36" s="77">
        <v>1152403350</v>
      </c>
      <c r="E36" s="78">
        <v>206151598</v>
      </c>
      <c r="F36" s="79">
        <f t="shared" si="0"/>
        <v>1358554948</v>
      </c>
      <c r="G36" s="77">
        <v>1152403350</v>
      </c>
      <c r="H36" s="78">
        <v>206151598</v>
      </c>
      <c r="I36" s="79">
        <f t="shared" si="1"/>
        <v>1358554948</v>
      </c>
      <c r="J36" s="77">
        <v>198488064</v>
      </c>
      <c r="K36" s="78">
        <v>7878263</v>
      </c>
      <c r="L36" s="78">
        <f t="shared" si="2"/>
        <v>206366327</v>
      </c>
      <c r="M36" s="95">
        <f t="shared" si="3"/>
        <v>0.15190134731304222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198488064</v>
      </c>
      <c r="AA36" s="78">
        <v>7878263</v>
      </c>
      <c r="AB36" s="78">
        <f t="shared" si="10"/>
        <v>206366327</v>
      </c>
      <c r="AC36" s="95">
        <f t="shared" si="11"/>
        <v>0.15190134731304222</v>
      </c>
      <c r="AD36" s="77">
        <v>190684190</v>
      </c>
      <c r="AE36" s="78">
        <v>12066997</v>
      </c>
      <c r="AF36" s="78">
        <f t="shared" si="12"/>
        <v>202751187</v>
      </c>
      <c r="AG36" s="78">
        <v>1102472802</v>
      </c>
      <c r="AH36" s="78">
        <v>1115811319</v>
      </c>
      <c r="AI36" s="79">
        <v>202751187</v>
      </c>
      <c r="AJ36" s="114">
        <f t="shared" si="13"/>
        <v>0.183905840245844</v>
      </c>
      <c r="AK36" s="115">
        <f t="shared" si="14"/>
        <v>1.7830425821378837E-2</v>
      </c>
    </row>
    <row r="37" spans="1:37" ht="13" x14ac:dyDescent="0.3">
      <c r="A37" s="55" t="s">
        <v>116</v>
      </c>
      <c r="B37" s="56" t="s">
        <v>504</v>
      </c>
      <c r="C37" s="57" t="s">
        <v>505</v>
      </c>
      <c r="D37" s="77">
        <v>101419643</v>
      </c>
      <c r="E37" s="78">
        <v>1858230</v>
      </c>
      <c r="F37" s="79">
        <f t="shared" si="0"/>
        <v>103277873</v>
      </c>
      <c r="G37" s="77">
        <v>101419643</v>
      </c>
      <c r="H37" s="78">
        <v>1858230</v>
      </c>
      <c r="I37" s="79">
        <f t="shared" si="1"/>
        <v>103277873</v>
      </c>
      <c r="J37" s="77">
        <v>21322886</v>
      </c>
      <c r="K37" s="78">
        <v>0</v>
      </c>
      <c r="L37" s="78">
        <f t="shared" si="2"/>
        <v>21322886</v>
      </c>
      <c r="M37" s="95">
        <f t="shared" si="3"/>
        <v>0.2064613201319512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21322886</v>
      </c>
      <c r="AA37" s="78">
        <v>0</v>
      </c>
      <c r="AB37" s="78">
        <f t="shared" si="10"/>
        <v>21322886</v>
      </c>
      <c r="AC37" s="95">
        <f t="shared" si="11"/>
        <v>0.2064613201319512</v>
      </c>
      <c r="AD37" s="77">
        <v>19827911</v>
      </c>
      <c r="AE37" s="78">
        <v>299261</v>
      </c>
      <c r="AF37" s="78">
        <f t="shared" si="12"/>
        <v>20127172</v>
      </c>
      <c r="AG37" s="78">
        <v>103178460</v>
      </c>
      <c r="AH37" s="78">
        <v>99818393</v>
      </c>
      <c r="AI37" s="79">
        <v>20127172</v>
      </c>
      <c r="AJ37" s="114">
        <f t="shared" si="13"/>
        <v>0.19507145192901695</v>
      </c>
      <c r="AK37" s="115">
        <f t="shared" si="14"/>
        <v>5.9407948617918205E-2</v>
      </c>
    </row>
    <row r="38" spans="1:37" ht="14" x14ac:dyDescent="0.3">
      <c r="A38" s="58" t="s">
        <v>0</v>
      </c>
      <c r="B38" s="59" t="s">
        <v>506</v>
      </c>
      <c r="C38" s="60" t="s">
        <v>0</v>
      </c>
      <c r="D38" s="80">
        <f>SUM(D32:D37)</f>
        <v>2240183828</v>
      </c>
      <c r="E38" s="81">
        <f>SUM(E32:E37)</f>
        <v>328181110</v>
      </c>
      <c r="F38" s="82">
        <f t="shared" si="0"/>
        <v>2568364938</v>
      </c>
      <c r="G38" s="80">
        <f>SUM(G32:G37)</f>
        <v>2240183828</v>
      </c>
      <c r="H38" s="81">
        <f>SUM(H32:H37)</f>
        <v>328181110</v>
      </c>
      <c r="I38" s="82">
        <f t="shared" si="1"/>
        <v>2568364938</v>
      </c>
      <c r="J38" s="80">
        <f>SUM(J32:J37)</f>
        <v>368773149</v>
      </c>
      <c r="K38" s="81">
        <f>SUM(K32:K37)</f>
        <v>-294716445</v>
      </c>
      <c r="L38" s="81">
        <f t="shared" si="2"/>
        <v>74056704</v>
      </c>
      <c r="M38" s="96">
        <f t="shared" si="3"/>
        <v>2.883418275351024E-2</v>
      </c>
      <c r="N38" s="80">
        <f>SUM(N32:N37)</f>
        <v>0</v>
      </c>
      <c r="O38" s="81">
        <f>SUM(O32:O37)</f>
        <v>0</v>
      </c>
      <c r="P38" s="81">
        <f t="shared" si="4"/>
        <v>0</v>
      </c>
      <c r="Q38" s="96">
        <f t="shared" si="5"/>
        <v>0</v>
      </c>
      <c r="R38" s="80">
        <f>SUM(R32:R37)</f>
        <v>0</v>
      </c>
      <c r="S38" s="81">
        <f>SUM(S32:S37)</f>
        <v>0</v>
      </c>
      <c r="T38" s="81">
        <f t="shared" si="6"/>
        <v>0</v>
      </c>
      <c r="U38" s="96">
        <f t="shared" si="7"/>
        <v>0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v>368773149</v>
      </c>
      <c r="AA38" s="81">
        <v>-294716445</v>
      </c>
      <c r="AB38" s="81">
        <f t="shared" si="10"/>
        <v>74056704</v>
      </c>
      <c r="AC38" s="96">
        <f t="shared" si="11"/>
        <v>2.883418275351024E-2</v>
      </c>
      <c r="AD38" s="80">
        <f>SUM(AD32:AD37)</f>
        <v>315835605</v>
      </c>
      <c r="AE38" s="81">
        <f>SUM(AE32:AE37)</f>
        <v>40152011</v>
      </c>
      <c r="AF38" s="81">
        <f t="shared" si="12"/>
        <v>355987616</v>
      </c>
      <c r="AG38" s="81">
        <f>SUM(AG32:AG37)</f>
        <v>2210742629</v>
      </c>
      <c r="AH38" s="81">
        <f>SUM(AH32:AH37)</f>
        <v>2262636143</v>
      </c>
      <c r="AI38" s="82">
        <f>SUM(AI32:AI37)</f>
        <v>355987616</v>
      </c>
      <c r="AJ38" s="116">
        <f t="shared" si="13"/>
        <v>0.16102625938010082</v>
      </c>
      <c r="AK38" s="117">
        <f t="shared" si="14"/>
        <v>-0.79196831386404187</v>
      </c>
    </row>
    <row r="39" spans="1:37" ht="13" x14ac:dyDescent="0.3">
      <c r="A39" s="55" t="s">
        <v>101</v>
      </c>
      <c r="B39" s="56" t="s">
        <v>83</v>
      </c>
      <c r="C39" s="57" t="s">
        <v>84</v>
      </c>
      <c r="D39" s="77">
        <v>3212506151</v>
      </c>
      <c r="E39" s="78">
        <v>627331283</v>
      </c>
      <c r="F39" s="79">
        <f t="shared" si="0"/>
        <v>3839837434</v>
      </c>
      <c r="G39" s="77">
        <v>3212506151</v>
      </c>
      <c r="H39" s="78">
        <v>627331283</v>
      </c>
      <c r="I39" s="79">
        <f t="shared" si="1"/>
        <v>3839837434</v>
      </c>
      <c r="J39" s="77">
        <v>792109776</v>
      </c>
      <c r="K39" s="78">
        <v>94214230</v>
      </c>
      <c r="L39" s="78">
        <f t="shared" si="2"/>
        <v>886324006</v>
      </c>
      <c r="M39" s="95">
        <f t="shared" si="3"/>
        <v>0.23082331511016776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792109776</v>
      </c>
      <c r="AA39" s="78">
        <v>94214230</v>
      </c>
      <c r="AB39" s="78">
        <f t="shared" si="10"/>
        <v>886324006</v>
      </c>
      <c r="AC39" s="95">
        <f t="shared" si="11"/>
        <v>0.23082331511016776</v>
      </c>
      <c r="AD39" s="77">
        <v>664058237</v>
      </c>
      <c r="AE39" s="78">
        <v>41782642</v>
      </c>
      <c r="AF39" s="78">
        <f t="shared" si="12"/>
        <v>705840879</v>
      </c>
      <c r="AG39" s="78">
        <v>3542233730</v>
      </c>
      <c r="AH39" s="78">
        <v>3817982570</v>
      </c>
      <c r="AI39" s="79">
        <v>705840879</v>
      </c>
      <c r="AJ39" s="114">
        <f t="shared" si="13"/>
        <v>0.1992643435756567</v>
      </c>
      <c r="AK39" s="115">
        <f t="shared" si="14"/>
        <v>0.25569945347413059</v>
      </c>
    </row>
    <row r="40" spans="1:37" ht="13" x14ac:dyDescent="0.3">
      <c r="A40" s="55" t="s">
        <v>101</v>
      </c>
      <c r="B40" s="56" t="s">
        <v>507</v>
      </c>
      <c r="C40" s="57" t="s">
        <v>508</v>
      </c>
      <c r="D40" s="77">
        <v>265260660</v>
      </c>
      <c r="E40" s="78">
        <v>52387159</v>
      </c>
      <c r="F40" s="79">
        <f t="shared" si="0"/>
        <v>317647819</v>
      </c>
      <c r="G40" s="77">
        <v>265260660</v>
      </c>
      <c r="H40" s="78">
        <v>52387159</v>
      </c>
      <c r="I40" s="79">
        <f t="shared" si="1"/>
        <v>317647819</v>
      </c>
      <c r="J40" s="77">
        <v>44194503</v>
      </c>
      <c r="K40" s="78">
        <v>2819732</v>
      </c>
      <c r="L40" s="78">
        <f t="shared" si="2"/>
        <v>47014235</v>
      </c>
      <c r="M40" s="95">
        <f t="shared" si="3"/>
        <v>0.14800742264816244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44194503</v>
      </c>
      <c r="AA40" s="78">
        <v>2819732</v>
      </c>
      <c r="AB40" s="78">
        <f t="shared" si="10"/>
        <v>47014235</v>
      </c>
      <c r="AC40" s="95">
        <f t="shared" si="11"/>
        <v>0.14800742264816244</v>
      </c>
      <c r="AD40" s="77">
        <v>45453602</v>
      </c>
      <c r="AE40" s="78">
        <v>7386798</v>
      </c>
      <c r="AF40" s="78">
        <f t="shared" si="12"/>
        <v>52840400</v>
      </c>
      <c r="AG40" s="78">
        <v>289550319</v>
      </c>
      <c r="AH40" s="78">
        <v>332097867</v>
      </c>
      <c r="AI40" s="79">
        <v>52840400</v>
      </c>
      <c r="AJ40" s="114">
        <f t="shared" si="13"/>
        <v>0.18249125120114271</v>
      </c>
      <c r="AK40" s="115">
        <f t="shared" si="14"/>
        <v>-0.11025966873831383</v>
      </c>
    </row>
    <row r="41" spans="1:37" ht="13" x14ac:dyDescent="0.3">
      <c r="A41" s="55" t="s">
        <v>101</v>
      </c>
      <c r="B41" s="56" t="s">
        <v>509</v>
      </c>
      <c r="C41" s="57" t="s">
        <v>510</v>
      </c>
      <c r="D41" s="77">
        <v>197038599</v>
      </c>
      <c r="E41" s="78">
        <v>36361000</v>
      </c>
      <c r="F41" s="79">
        <f t="shared" si="0"/>
        <v>233399599</v>
      </c>
      <c r="G41" s="77">
        <v>197038599</v>
      </c>
      <c r="H41" s="78">
        <v>36361000</v>
      </c>
      <c r="I41" s="79">
        <f t="shared" si="1"/>
        <v>233399599</v>
      </c>
      <c r="J41" s="77">
        <v>38825107</v>
      </c>
      <c r="K41" s="78">
        <v>7129199</v>
      </c>
      <c r="L41" s="78">
        <f t="shared" si="2"/>
        <v>45954306</v>
      </c>
      <c r="M41" s="95">
        <f t="shared" si="3"/>
        <v>0.19689110948301158</v>
      </c>
      <c r="N41" s="77">
        <v>0</v>
      </c>
      <c r="O41" s="78">
        <v>0</v>
      </c>
      <c r="P41" s="78">
        <f t="shared" si="4"/>
        <v>0</v>
      </c>
      <c r="Q41" s="95">
        <f t="shared" si="5"/>
        <v>0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v>38825107</v>
      </c>
      <c r="AA41" s="78">
        <v>7129199</v>
      </c>
      <c r="AB41" s="78">
        <f t="shared" si="10"/>
        <v>45954306</v>
      </c>
      <c r="AC41" s="95">
        <f t="shared" si="11"/>
        <v>0.19689110948301158</v>
      </c>
      <c r="AD41" s="77">
        <v>33147131</v>
      </c>
      <c r="AE41" s="78">
        <v>18459252</v>
      </c>
      <c r="AF41" s="78">
        <f t="shared" si="12"/>
        <v>51606383</v>
      </c>
      <c r="AG41" s="78">
        <v>207166066</v>
      </c>
      <c r="AH41" s="78">
        <v>268963384</v>
      </c>
      <c r="AI41" s="79">
        <v>51606383</v>
      </c>
      <c r="AJ41" s="114">
        <f t="shared" si="13"/>
        <v>0.24910635219573074</v>
      </c>
      <c r="AK41" s="115">
        <f t="shared" si="14"/>
        <v>-0.10952282782538736</v>
      </c>
    </row>
    <row r="42" spans="1:37" ht="13" x14ac:dyDescent="0.3">
      <c r="A42" s="55" t="s">
        <v>101</v>
      </c>
      <c r="B42" s="56" t="s">
        <v>511</v>
      </c>
      <c r="C42" s="57" t="s">
        <v>512</v>
      </c>
      <c r="D42" s="77">
        <v>472412696</v>
      </c>
      <c r="E42" s="78">
        <v>106725212</v>
      </c>
      <c r="F42" s="79">
        <f t="shared" si="0"/>
        <v>579137908</v>
      </c>
      <c r="G42" s="77">
        <v>472412696</v>
      </c>
      <c r="H42" s="78">
        <v>106725212</v>
      </c>
      <c r="I42" s="79">
        <f t="shared" si="1"/>
        <v>579137908</v>
      </c>
      <c r="J42" s="77">
        <v>65819701</v>
      </c>
      <c r="K42" s="78">
        <v>8536492</v>
      </c>
      <c r="L42" s="78">
        <f t="shared" si="2"/>
        <v>74356193</v>
      </c>
      <c r="M42" s="95">
        <f t="shared" si="3"/>
        <v>0.12839116896488842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65819701</v>
      </c>
      <c r="AA42" s="78">
        <v>8536492</v>
      </c>
      <c r="AB42" s="78">
        <f t="shared" si="10"/>
        <v>74356193</v>
      </c>
      <c r="AC42" s="95">
        <f t="shared" si="11"/>
        <v>0.12839116896488842</v>
      </c>
      <c r="AD42" s="77">
        <v>61188845</v>
      </c>
      <c r="AE42" s="78">
        <v>2476737</v>
      </c>
      <c r="AF42" s="78">
        <f t="shared" si="12"/>
        <v>63665582</v>
      </c>
      <c r="AG42" s="78">
        <v>655449075</v>
      </c>
      <c r="AH42" s="78">
        <v>655449075</v>
      </c>
      <c r="AI42" s="79">
        <v>63665582</v>
      </c>
      <c r="AJ42" s="114">
        <f t="shared" si="13"/>
        <v>9.7132766569241094E-2</v>
      </c>
      <c r="AK42" s="115">
        <f t="shared" si="14"/>
        <v>0.16791821678469843</v>
      </c>
    </row>
    <row r="43" spans="1:37" ht="13" x14ac:dyDescent="0.3">
      <c r="A43" s="55" t="s">
        <v>116</v>
      </c>
      <c r="B43" s="56" t="s">
        <v>513</v>
      </c>
      <c r="C43" s="57" t="s">
        <v>514</v>
      </c>
      <c r="D43" s="77">
        <v>183388430</v>
      </c>
      <c r="E43" s="78">
        <v>4564800</v>
      </c>
      <c r="F43" s="79">
        <f t="shared" si="0"/>
        <v>187953230</v>
      </c>
      <c r="G43" s="77">
        <v>183388430</v>
      </c>
      <c r="H43" s="78">
        <v>4564800</v>
      </c>
      <c r="I43" s="79">
        <f t="shared" si="1"/>
        <v>187953230</v>
      </c>
      <c r="J43" s="77">
        <v>27252890</v>
      </c>
      <c r="K43" s="78">
        <v>2120</v>
      </c>
      <c r="L43" s="78">
        <f t="shared" si="2"/>
        <v>27255010</v>
      </c>
      <c r="M43" s="95">
        <f t="shared" si="3"/>
        <v>0.14500953242463563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27252890</v>
      </c>
      <c r="AA43" s="78">
        <v>2120</v>
      </c>
      <c r="AB43" s="78">
        <f t="shared" si="10"/>
        <v>27255010</v>
      </c>
      <c r="AC43" s="95">
        <f t="shared" si="11"/>
        <v>0.14500953242463563</v>
      </c>
      <c r="AD43" s="77">
        <v>24132207</v>
      </c>
      <c r="AE43" s="78">
        <v>-10451296</v>
      </c>
      <c r="AF43" s="78">
        <f t="shared" si="12"/>
        <v>13680911</v>
      </c>
      <c r="AG43" s="78">
        <v>189511209</v>
      </c>
      <c r="AH43" s="78">
        <v>189228765</v>
      </c>
      <c r="AI43" s="79">
        <v>13680911</v>
      </c>
      <c r="AJ43" s="114">
        <f t="shared" si="13"/>
        <v>7.2190510905347033E-2</v>
      </c>
      <c r="AK43" s="115">
        <f t="shared" si="14"/>
        <v>0.99219262518409779</v>
      </c>
    </row>
    <row r="44" spans="1:37" ht="14" x14ac:dyDescent="0.3">
      <c r="A44" s="58" t="s">
        <v>0</v>
      </c>
      <c r="B44" s="59" t="s">
        <v>515</v>
      </c>
      <c r="C44" s="60" t="s">
        <v>0</v>
      </c>
      <c r="D44" s="80">
        <f>SUM(D39:D43)</f>
        <v>4330606536</v>
      </c>
      <c r="E44" s="81">
        <f>SUM(E39:E43)</f>
        <v>827369454</v>
      </c>
      <c r="F44" s="82">
        <f t="shared" si="0"/>
        <v>5157975990</v>
      </c>
      <c r="G44" s="80">
        <f>SUM(G39:G43)</f>
        <v>4330606536</v>
      </c>
      <c r="H44" s="81">
        <f>SUM(H39:H43)</f>
        <v>827369454</v>
      </c>
      <c r="I44" s="82">
        <f t="shared" si="1"/>
        <v>5157975990</v>
      </c>
      <c r="J44" s="80">
        <f>SUM(J39:J43)</f>
        <v>968201977</v>
      </c>
      <c r="K44" s="81">
        <f>SUM(K39:K43)</f>
        <v>112701773</v>
      </c>
      <c r="L44" s="81">
        <f t="shared" si="2"/>
        <v>1080903750</v>
      </c>
      <c r="M44" s="96">
        <f t="shared" si="3"/>
        <v>0.20955967071106898</v>
      </c>
      <c r="N44" s="80">
        <f>SUM(N39:N43)</f>
        <v>0</v>
      </c>
      <c r="O44" s="81">
        <f>SUM(O39:O43)</f>
        <v>0</v>
      </c>
      <c r="P44" s="81">
        <f t="shared" si="4"/>
        <v>0</v>
      </c>
      <c r="Q44" s="96">
        <f t="shared" si="5"/>
        <v>0</v>
      </c>
      <c r="R44" s="80">
        <f>SUM(R39:R43)</f>
        <v>0</v>
      </c>
      <c r="S44" s="81">
        <f>SUM(S39:S43)</f>
        <v>0</v>
      </c>
      <c r="T44" s="81">
        <f t="shared" si="6"/>
        <v>0</v>
      </c>
      <c r="U44" s="96">
        <f t="shared" si="7"/>
        <v>0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v>968201977</v>
      </c>
      <c r="AA44" s="81">
        <v>112701773</v>
      </c>
      <c r="AB44" s="81">
        <f t="shared" si="10"/>
        <v>1080903750</v>
      </c>
      <c r="AC44" s="96">
        <f t="shared" si="11"/>
        <v>0.20955967071106898</v>
      </c>
      <c r="AD44" s="80">
        <f>SUM(AD39:AD43)</f>
        <v>827980022</v>
      </c>
      <c r="AE44" s="81">
        <f>SUM(AE39:AE43)</f>
        <v>59654133</v>
      </c>
      <c r="AF44" s="81">
        <f t="shared" si="12"/>
        <v>887634155</v>
      </c>
      <c r="AG44" s="81">
        <f>SUM(AG39:AG43)</f>
        <v>4883910399</v>
      </c>
      <c r="AH44" s="81">
        <f>SUM(AH39:AH43)</f>
        <v>5263721661</v>
      </c>
      <c r="AI44" s="82">
        <f>SUM(AI39:AI43)</f>
        <v>887634155</v>
      </c>
      <c r="AJ44" s="116">
        <f t="shared" si="13"/>
        <v>0.18174660927066694</v>
      </c>
      <c r="AK44" s="117">
        <f t="shared" si="14"/>
        <v>0.2177356447037575</v>
      </c>
    </row>
    <row r="45" spans="1:37" ht="14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11604667047</v>
      </c>
      <c r="E45" s="84">
        <f>SUM(E9:E12,E14:E20,E22:E30,E32:E37,E39:E43)</f>
        <v>2060917779</v>
      </c>
      <c r="F45" s="85">
        <f t="shared" si="0"/>
        <v>13665584826</v>
      </c>
      <c r="G45" s="83">
        <f>SUM(G9:G12,G14:G20,G22:G30,G32:G37,G39:G43)</f>
        <v>11604667047</v>
      </c>
      <c r="H45" s="84">
        <f>SUM(H9:H12,H14:H20,H22:H30,H32:H37,H39:H43)</f>
        <v>2060917779</v>
      </c>
      <c r="I45" s="85">
        <f t="shared" si="1"/>
        <v>13665584826</v>
      </c>
      <c r="J45" s="83">
        <f>SUM(J9:J12,J14:J20,J22:J30,J32:J37,J39:J43)</f>
        <v>2199086006</v>
      </c>
      <c r="K45" s="84">
        <f>SUM(K9:K12,K14:K20,K22:K30,K32:K37,K39:K43)</f>
        <v>-35078226</v>
      </c>
      <c r="L45" s="84">
        <f t="shared" si="2"/>
        <v>2164007780</v>
      </c>
      <c r="M45" s="97">
        <f t="shared" si="3"/>
        <v>0.15835456788375285</v>
      </c>
      <c r="N45" s="83">
        <f>SUM(N9:N12,N14:N20,N22:N30,N32:N37,N39:N43)</f>
        <v>0</v>
      </c>
      <c r="O45" s="84">
        <f>SUM(O9:O12,O14:O20,O22:O30,O32:O37,O39:O43)</f>
        <v>0</v>
      </c>
      <c r="P45" s="84">
        <f t="shared" si="4"/>
        <v>0</v>
      </c>
      <c r="Q45" s="97">
        <f t="shared" si="5"/>
        <v>0</v>
      </c>
      <c r="R45" s="83">
        <f>SUM(R9:R12,R14:R20,R22:R30,R32:R37,R39:R43)</f>
        <v>0</v>
      </c>
      <c r="S45" s="84">
        <f>SUM(S9:S12,S14:S20,S22:S30,S32:S37,S39:S43)</f>
        <v>0</v>
      </c>
      <c r="T45" s="84">
        <f t="shared" si="6"/>
        <v>0</v>
      </c>
      <c r="U45" s="97">
        <f t="shared" si="7"/>
        <v>0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v>2199086006</v>
      </c>
      <c r="AA45" s="84">
        <v>-35078226</v>
      </c>
      <c r="AB45" s="84">
        <f t="shared" si="10"/>
        <v>2164007780</v>
      </c>
      <c r="AC45" s="97">
        <f t="shared" si="11"/>
        <v>0.15835456788375285</v>
      </c>
      <c r="AD45" s="83">
        <f>SUM(AD9:AD12,AD14:AD20,AD22:AD30,AD32:AD37,AD39:AD43)</f>
        <v>1953559815</v>
      </c>
      <c r="AE45" s="84">
        <f>SUM(AE9:AE12,AE14:AE20,AE22:AE30,AE32:AE37,AE39:AE43)</f>
        <v>224663408</v>
      </c>
      <c r="AF45" s="84">
        <f t="shared" si="12"/>
        <v>2178223223</v>
      </c>
      <c r="AG45" s="84">
        <f>SUM(AG9:AG12,AG14:AG20,AG22:AG30,AG32:AG37,AG39:AG43)</f>
        <v>12312757849</v>
      </c>
      <c r="AH45" s="84">
        <f>SUM(AH9:AH12,AH14:AH20,AH22:AH30,AH32:AH37,AH39:AH43)</f>
        <v>13482101590</v>
      </c>
      <c r="AI45" s="85">
        <f>SUM(AI9:AI12,AI14:AI20,AI22:AI30,AI32:AI37,AI39:AI43)</f>
        <v>2178223223</v>
      </c>
      <c r="AJ45" s="118">
        <f t="shared" si="13"/>
        <v>0.1769078259893585</v>
      </c>
      <c r="AK45" s="119">
        <f t="shared" si="14"/>
        <v>-6.5261644673962893E-3</v>
      </c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517</v>
      </c>
      <c r="C9" s="57" t="s">
        <v>518</v>
      </c>
      <c r="D9" s="77">
        <v>706266002</v>
      </c>
      <c r="E9" s="78">
        <v>196471805</v>
      </c>
      <c r="F9" s="79">
        <f>$D9       +$E9</f>
        <v>902737807</v>
      </c>
      <c r="G9" s="77">
        <v>706266002</v>
      </c>
      <c r="H9" s="78">
        <v>211471805</v>
      </c>
      <c r="I9" s="79">
        <f>$G9       +$H9</f>
        <v>917737807</v>
      </c>
      <c r="J9" s="77">
        <v>132124519</v>
      </c>
      <c r="K9" s="78">
        <v>56565663</v>
      </c>
      <c r="L9" s="78">
        <f>$J9       +$K9</f>
        <v>188690182</v>
      </c>
      <c r="M9" s="95">
        <f>IF(($F9       =0),0,($L9       /$F9       ))</f>
        <v>0.20901991756284113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132124519</v>
      </c>
      <c r="AA9" s="78">
        <v>56565663</v>
      </c>
      <c r="AB9" s="78">
        <f>$Z9       +$AA9</f>
        <v>188690182</v>
      </c>
      <c r="AC9" s="95">
        <f>IF(($F9       =0),0,($AB9       /$F9       ))</f>
        <v>0.20901991756284113</v>
      </c>
      <c r="AD9" s="77">
        <v>118365254</v>
      </c>
      <c r="AE9" s="78">
        <v>54550497</v>
      </c>
      <c r="AF9" s="78">
        <f>$AD9       +$AE9</f>
        <v>172915751</v>
      </c>
      <c r="AG9" s="78">
        <v>966054400</v>
      </c>
      <c r="AH9" s="78">
        <v>1028335782</v>
      </c>
      <c r="AI9" s="79">
        <v>172915751</v>
      </c>
      <c r="AJ9" s="114">
        <f>IF(($AG9       =0),0,($AI9       /$AG9       ))</f>
        <v>0.17899173276370359</v>
      </c>
      <c r="AK9" s="115">
        <f>IF(($AF9       =0),0,(($L9       /$AF9       )-1))</f>
        <v>9.1226108140952444E-2</v>
      </c>
    </row>
    <row r="10" spans="1:37" ht="13" x14ac:dyDescent="0.3">
      <c r="A10" s="55" t="s">
        <v>101</v>
      </c>
      <c r="B10" s="56" t="s">
        <v>85</v>
      </c>
      <c r="C10" s="57" t="s">
        <v>86</v>
      </c>
      <c r="D10" s="77">
        <v>2818588356</v>
      </c>
      <c r="E10" s="78">
        <v>373906000</v>
      </c>
      <c r="F10" s="79">
        <f t="shared" ref="F10:F35" si="0">$D10      +$E10</f>
        <v>3192494356</v>
      </c>
      <c r="G10" s="77">
        <v>2818588356</v>
      </c>
      <c r="H10" s="78">
        <v>373906000</v>
      </c>
      <c r="I10" s="79">
        <f t="shared" ref="I10:I35" si="1">$G10      +$H10</f>
        <v>3192494356</v>
      </c>
      <c r="J10" s="77">
        <v>726821050</v>
      </c>
      <c r="K10" s="78">
        <v>45946699</v>
      </c>
      <c r="L10" s="78">
        <f t="shared" ref="L10:L35" si="2">$J10      +$K10</f>
        <v>772767749</v>
      </c>
      <c r="M10" s="95">
        <f t="shared" ref="M10:M35" si="3">IF(($F10      =0),0,($L10      /$F10      ))</f>
        <v>0.24205767115849522</v>
      </c>
      <c r="N10" s="77">
        <v>0</v>
      </c>
      <c r="O10" s="78">
        <v>0</v>
      </c>
      <c r="P10" s="78">
        <f t="shared" ref="P10:P35" si="4">$N10      +$O10</f>
        <v>0</v>
      </c>
      <c r="Q10" s="95">
        <f t="shared" ref="Q10:Q35" si="5">IF(($F10      =0),0,($P10      /$F10      ))</f>
        <v>0</v>
      </c>
      <c r="R10" s="77">
        <v>0</v>
      </c>
      <c r="S10" s="78">
        <v>0</v>
      </c>
      <c r="T10" s="78">
        <f t="shared" ref="T10:T35" si="6">$R10      +$S10</f>
        <v>0</v>
      </c>
      <c r="U10" s="95">
        <f t="shared" ref="U10:U35" si="7">IF(($I10      =0),0,($T10      /$I10      ))</f>
        <v>0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v>726821050</v>
      </c>
      <c r="AA10" s="78">
        <v>45946699</v>
      </c>
      <c r="AB10" s="78">
        <f t="shared" ref="AB10:AB35" si="10">$Z10      +$AA10</f>
        <v>772767749</v>
      </c>
      <c r="AC10" s="95">
        <f t="shared" ref="AC10:AC35" si="11">IF(($F10      =0),0,($AB10      /$F10      ))</f>
        <v>0.24205767115849522</v>
      </c>
      <c r="AD10" s="77">
        <v>315073930</v>
      </c>
      <c r="AE10" s="78">
        <v>48751812</v>
      </c>
      <c r="AF10" s="78">
        <f t="shared" ref="AF10:AF35" si="12">$AD10      +$AE10</f>
        <v>363825742</v>
      </c>
      <c r="AG10" s="78">
        <v>3045887951</v>
      </c>
      <c r="AH10" s="78">
        <v>3366073945</v>
      </c>
      <c r="AI10" s="79">
        <v>363825742</v>
      </c>
      <c r="AJ10" s="114">
        <f t="shared" ref="AJ10:AJ35" si="13">IF(($AG10      =0),0,($AI10      /$AG10      ))</f>
        <v>0.11944817007485513</v>
      </c>
      <c r="AK10" s="115">
        <f t="shared" ref="AK10:AK35" si="14">IF(($AF10      =0),0,(($L10      /$AF10      )-1))</f>
        <v>1.1240051480469462</v>
      </c>
    </row>
    <row r="11" spans="1:37" ht="13" x14ac:dyDescent="0.3">
      <c r="A11" s="55" t="s">
        <v>101</v>
      </c>
      <c r="B11" s="56" t="s">
        <v>87</v>
      </c>
      <c r="C11" s="57" t="s">
        <v>88</v>
      </c>
      <c r="D11" s="77">
        <v>6732717976</v>
      </c>
      <c r="E11" s="78">
        <v>482704389</v>
      </c>
      <c r="F11" s="79">
        <f t="shared" si="0"/>
        <v>7215422365</v>
      </c>
      <c r="G11" s="77">
        <v>6732717976</v>
      </c>
      <c r="H11" s="78">
        <v>482704389</v>
      </c>
      <c r="I11" s="79">
        <f t="shared" si="1"/>
        <v>7215422365</v>
      </c>
      <c r="J11" s="77">
        <v>802357906</v>
      </c>
      <c r="K11" s="78">
        <v>43323766</v>
      </c>
      <c r="L11" s="78">
        <f t="shared" si="2"/>
        <v>845681672</v>
      </c>
      <c r="M11" s="95">
        <f t="shared" si="3"/>
        <v>0.11720473580343208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802357906</v>
      </c>
      <c r="AA11" s="78">
        <v>43323766</v>
      </c>
      <c r="AB11" s="78">
        <f t="shared" si="10"/>
        <v>845681672</v>
      </c>
      <c r="AC11" s="95">
        <f t="shared" si="11"/>
        <v>0.11720473580343208</v>
      </c>
      <c r="AD11" s="77">
        <v>1158646380</v>
      </c>
      <c r="AE11" s="78">
        <v>81291465</v>
      </c>
      <c r="AF11" s="78">
        <f t="shared" si="12"/>
        <v>1239937845</v>
      </c>
      <c r="AG11" s="78">
        <v>8173477312</v>
      </c>
      <c r="AH11" s="78">
        <v>7803770706</v>
      </c>
      <c r="AI11" s="79">
        <v>1239937845</v>
      </c>
      <c r="AJ11" s="114">
        <f t="shared" si="13"/>
        <v>0.15170261048863115</v>
      </c>
      <c r="AK11" s="115">
        <f t="shared" si="14"/>
        <v>-0.31796446458169036</v>
      </c>
    </row>
    <row r="12" spans="1:37" ht="13" x14ac:dyDescent="0.3">
      <c r="A12" s="55" t="s">
        <v>101</v>
      </c>
      <c r="B12" s="56" t="s">
        <v>519</v>
      </c>
      <c r="C12" s="57" t="s">
        <v>520</v>
      </c>
      <c r="D12" s="77">
        <v>280763966</v>
      </c>
      <c r="E12" s="78">
        <v>55009250</v>
      </c>
      <c r="F12" s="79">
        <f t="shared" si="0"/>
        <v>335773216</v>
      </c>
      <c r="G12" s="77">
        <v>280763966</v>
      </c>
      <c r="H12" s="78">
        <v>55009250</v>
      </c>
      <c r="I12" s="79">
        <f t="shared" si="1"/>
        <v>335773216</v>
      </c>
      <c r="J12" s="77">
        <v>11813435</v>
      </c>
      <c r="K12" s="78">
        <v>2707809</v>
      </c>
      <c r="L12" s="78">
        <f t="shared" si="2"/>
        <v>14521244</v>
      </c>
      <c r="M12" s="95">
        <f t="shared" si="3"/>
        <v>4.3247177880918294E-2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11813435</v>
      </c>
      <c r="AA12" s="78">
        <v>2707809</v>
      </c>
      <c r="AB12" s="78">
        <f t="shared" si="10"/>
        <v>14521244</v>
      </c>
      <c r="AC12" s="95">
        <f t="shared" si="11"/>
        <v>4.3247177880918294E-2</v>
      </c>
      <c r="AD12" s="77">
        <v>58491341</v>
      </c>
      <c r="AE12" s="78">
        <v>3835335</v>
      </c>
      <c r="AF12" s="78">
        <f t="shared" si="12"/>
        <v>62326676</v>
      </c>
      <c r="AG12" s="78">
        <v>342203282</v>
      </c>
      <c r="AH12" s="78">
        <v>342155634</v>
      </c>
      <c r="AI12" s="79">
        <v>62326676</v>
      </c>
      <c r="AJ12" s="114">
        <f t="shared" si="13"/>
        <v>0.18213348403829746</v>
      </c>
      <c r="AK12" s="115">
        <f t="shared" si="14"/>
        <v>-0.76701398290516887</v>
      </c>
    </row>
    <row r="13" spans="1:37" ht="13" x14ac:dyDescent="0.3">
      <c r="A13" s="55" t="s">
        <v>101</v>
      </c>
      <c r="B13" s="56" t="s">
        <v>521</v>
      </c>
      <c r="C13" s="57" t="s">
        <v>522</v>
      </c>
      <c r="D13" s="77">
        <v>1453744138</v>
      </c>
      <c r="E13" s="78">
        <v>225068000</v>
      </c>
      <c r="F13" s="79">
        <f t="shared" si="0"/>
        <v>1678812138</v>
      </c>
      <c r="G13" s="77">
        <v>1453744138</v>
      </c>
      <c r="H13" s="78">
        <v>225068000</v>
      </c>
      <c r="I13" s="79">
        <f t="shared" si="1"/>
        <v>1678812138</v>
      </c>
      <c r="J13" s="77">
        <v>194494141</v>
      </c>
      <c r="K13" s="78">
        <v>16486227</v>
      </c>
      <c r="L13" s="78">
        <f t="shared" si="2"/>
        <v>210980368</v>
      </c>
      <c r="M13" s="95">
        <f t="shared" si="3"/>
        <v>0.12567241040521951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194494141</v>
      </c>
      <c r="AA13" s="78">
        <v>16486227</v>
      </c>
      <c r="AB13" s="78">
        <f t="shared" si="10"/>
        <v>210980368</v>
      </c>
      <c r="AC13" s="95">
        <f t="shared" si="11"/>
        <v>0.12567241040521951</v>
      </c>
      <c r="AD13" s="77">
        <v>272332999</v>
      </c>
      <c r="AE13" s="78">
        <v>37448391</v>
      </c>
      <c r="AF13" s="78">
        <f t="shared" si="12"/>
        <v>309781390</v>
      </c>
      <c r="AG13" s="78">
        <v>1598755475</v>
      </c>
      <c r="AH13" s="78">
        <v>1696610006</v>
      </c>
      <c r="AI13" s="79">
        <v>309781390</v>
      </c>
      <c r="AJ13" s="114">
        <f t="shared" si="13"/>
        <v>0.19376408390407546</v>
      </c>
      <c r="AK13" s="115">
        <f t="shared" si="14"/>
        <v>-0.31893788713389137</v>
      </c>
    </row>
    <row r="14" spans="1:37" ht="13" x14ac:dyDescent="0.3">
      <c r="A14" s="55" t="s">
        <v>116</v>
      </c>
      <c r="B14" s="56" t="s">
        <v>523</v>
      </c>
      <c r="C14" s="57" t="s">
        <v>524</v>
      </c>
      <c r="D14" s="77">
        <v>494567283</v>
      </c>
      <c r="E14" s="78">
        <v>32950001</v>
      </c>
      <c r="F14" s="79">
        <f t="shared" si="0"/>
        <v>527517284</v>
      </c>
      <c r="G14" s="77">
        <v>494567283</v>
      </c>
      <c r="H14" s="78">
        <v>32950001</v>
      </c>
      <c r="I14" s="79">
        <f t="shared" si="1"/>
        <v>527517284</v>
      </c>
      <c r="J14" s="77">
        <v>110727774</v>
      </c>
      <c r="K14" s="78">
        <v>183679148</v>
      </c>
      <c r="L14" s="78">
        <f t="shared" si="2"/>
        <v>294406922</v>
      </c>
      <c r="M14" s="95">
        <f t="shared" si="3"/>
        <v>0.55809910107134997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110727774</v>
      </c>
      <c r="AA14" s="78">
        <v>183679148</v>
      </c>
      <c r="AB14" s="78">
        <f t="shared" si="10"/>
        <v>294406922</v>
      </c>
      <c r="AC14" s="95">
        <f t="shared" si="11"/>
        <v>0.55809910107134997</v>
      </c>
      <c r="AD14" s="77">
        <v>94159512</v>
      </c>
      <c r="AE14" s="78">
        <v>1482197</v>
      </c>
      <c r="AF14" s="78">
        <f t="shared" si="12"/>
        <v>95641709</v>
      </c>
      <c r="AG14" s="78">
        <v>511276425</v>
      </c>
      <c r="AH14" s="78">
        <v>566385181</v>
      </c>
      <c r="AI14" s="79">
        <v>95641709</v>
      </c>
      <c r="AJ14" s="114">
        <f t="shared" si="13"/>
        <v>0.18706457861811251</v>
      </c>
      <c r="AK14" s="115">
        <f t="shared" si="14"/>
        <v>2.0782273244406371</v>
      </c>
    </row>
    <row r="15" spans="1:37" ht="14" x14ac:dyDescent="0.3">
      <c r="A15" s="58" t="s">
        <v>0</v>
      </c>
      <c r="B15" s="59" t="s">
        <v>525</v>
      </c>
      <c r="C15" s="60" t="s">
        <v>0</v>
      </c>
      <c r="D15" s="80">
        <f>SUM(D9:D14)</f>
        <v>12486647721</v>
      </c>
      <c r="E15" s="81">
        <f>SUM(E9:E14)</f>
        <v>1366109445</v>
      </c>
      <c r="F15" s="82">
        <f t="shared" si="0"/>
        <v>13852757166</v>
      </c>
      <c r="G15" s="80">
        <f>SUM(G9:G14)</f>
        <v>12486647721</v>
      </c>
      <c r="H15" s="81">
        <f>SUM(H9:H14)</f>
        <v>1381109445</v>
      </c>
      <c r="I15" s="82">
        <f t="shared" si="1"/>
        <v>13867757166</v>
      </c>
      <c r="J15" s="80">
        <f>SUM(J9:J14)</f>
        <v>1978338825</v>
      </c>
      <c r="K15" s="81">
        <f>SUM(K9:K14)</f>
        <v>348709312</v>
      </c>
      <c r="L15" s="81">
        <f t="shared" si="2"/>
        <v>2327048137</v>
      </c>
      <c r="M15" s="96">
        <f t="shared" si="3"/>
        <v>0.16798447479549214</v>
      </c>
      <c r="N15" s="80">
        <f>SUM(N9:N14)</f>
        <v>0</v>
      </c>
      <c r="O15" s="81">
        <f>SUM(O9:O14)</f>
        <v>0</v>
      </c>
      <c r="P15" s="81">
        <f t="shared" si="4"/>
        <v>0</v>
      </c>
      <c r="Q15" s="96">
        <f t="shared" si="5"/>
        <v>0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v>1978338825</v>
      </c>
      <c r="AA15" s="81">
        <v>348709312</v>
      </c>
      <c r="AB15" s="81">
        <f t="shared" si="10"/>
        <v>2327048137</v>
      </c>
      <c r="AC15" s="96">
        <f t="shared" si="11"/>
        <v>0.16798447479549214</v>
      </c>
      <c r="AD15" s="80">
        <f>SUM(AD9:AD14)</f>
        <v>2017069416</v>
      </c>
      <c r="AE15" s="81">
        <f>SUM(AE9:AE14)</f>
        <v>227359697</v>
      </c>
      <c r="AF15" s="81">
        <f t="shared" si="12"/>
        <v>2244429113</v>
      </c>
      <c r="AG15" s="81">
        <f>SUM(AG9:AG14)</f>
        <v>14637654845</v>
      </c>
      <c r="AH15" s="81">
        <f>SUM(AH9:AH14)</f>
        <v>14803331254</v>
      </c>
      <c r="AI15" s="82">
        <f>SUM(AI9:AI14)</f>
        <v>2244429113</v>
      </c>
      <c r="AJ15" s="116">
        <f t="shared" si="13"/>
        <v>0.15333256158630237</v>
      </c>
      <c r="AK15" s="117">
        <f t="shared" si="14"/>
        <v>3.6810707685736466E-2</v>
      </c>
    </row>
    <row r="16" spans="1:37" ht="13" x14ac:dyDescent="0.3">
      <c r="A16" s="55" t="s">
        <v>101</v>
      </c>
      <c r="B16" s="56" t="s">
        <v>526</v>
      </c>
      <c r="C16" s="57" t="s">
        <v>527</v>
      </c>
      <c r="D16" s="77">
        <v>256996714</v>
      </c>
      <c r="E16" s="78">
        <v>38596464</v>
      </c>
      <c r="F16" s="79">
        <f t="shared" si="0"/>
        <v>295593178</v>
      </c>
      <c r="G16" s="77">
        <v>256996714</v>
      </c>
      <c r="H16" s="78">
        <v>38596464</v>
      </c>
      <c r="I16" s="79">
        <f t="shared" si="1"/>
        <v>295593178</v>
      </c>
      <c r="J16" s="77">
        <v>64853193</v>
      </c>
      <c r="K16" s="78">
        <v>22334034</v>
      </c>
      <c r="L16" s="78">
        <f t="shared" si="2"/>
        <v>87187227</v>
      </c>
      <c r="M16" s="95">
        <f t="shared" si="3"/>
        <v>0.29495683083728003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64853193</v>
      </c>
      <c r="AA16" s="78">
        <v>22334034</v>
      </c>
      <c r="AB16" s="78">
        <f t="shared" si="10"/>
        <v>87187227</v>
      </c>
      <c r="AC16" s="95">
        <f t="shared" si="11"/>
        <v>0.29495683083728003</v>
      </c>
      <c r="AD16" s="77">
        <v>56852806</v>
      </c>
      <c r="AE16" s="78">
        <v>15856016</v>
      </c>
      <c r="AF16" s="78">
        <f t="shared" si="12"/>
        <v>72708822</v>
      </c>
      <c r="AG16" s="78">
        <v>308357256</v>
      </c>
      <c r="AH16" s="78">
        <v>310214350</v>
      </c>
      <c r="AI16" s="79">
        <v>72708822</v>
      </c>
      <c r="AJ16" s="114">
        <f t="shared" si="13"/>
        <v>0.23579410111237986</v>
      </c>
      <c r="AK16" s="115">
        <f t="shared" si="14"/>
        <v>0.1991285871747448</v>
      </c>
    </row>
    <row r="17" spans="1:37" ht="13" x14ac:dyDescent="0.3">
      <c r="A17" s="55" t="s">
        <v>101</v>
      </c>
      <c r="B17" s="56" t="s">
        <v>528</v>
      </c>
      <c r="C17" s="57" t="s">
        <v>529</v>
      </c>
      <c r="D17" s="77">
        <v>345449487</v>
      </c>
      <c r="E17" s="78">
        <v>35353000</v>
      </c>
      <c r="F17" s="79">
        <f t="shared" si="0"/>
        <v>380802487</v>
      </c>
      <c r="G17" s="77">
        <v>345449487</v>
      </c>
      <c r="H17" s="78">
        <v>35353000</v>
      </c>
      <c r="I17" s="79">
        <f t="shared" si="1"/>
        <v>380802487</v>
      </c>
      <c r="J17" s="77">
        <v>63368175</v>
      </c>
      <c r="K17" s="78">
        <v>547826</v>
      </c>
      <c r="L17" s="78">
        <f t="shared" si="2"/>
        <v>63916001</v>
      </c>
      <c r="M17" s="95">
        <f t="shared" si="3"/>
        <v>0.16784554508437335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63368175</v>
      </c>
      <c r="AA17" s="78">
        <v>547826</v>
      </c>
      <c r="AB17" s="78">
        <f t="shared" si="10"/>
        <v>63916001</v>
      </c>
      <c r="AC17" s="95">
        <f t="shared" si="11"/>
        <v>0.16784554508437335</v>
      </c>
      <c r="AD17" s="77">
        <v>73437833</v>
      </c>
      <c r="AE17" s="78">
        <v>6503860</v>
      </c>
      <c r="AF17" s="78">
        <f t="shared" si="12"/>
        <v>79941693</v>
      </c>
      <c r="AG17" s="78">
        <v>386598838</v>
      </c>
      <c r="AH17" s="78">
        <v>341595904</v>
      </c>
      <c r="AI17" s="79">
        <v>79941693</v>
      </c>
      <c r="AJ17" s="114">
        <f t="shared" si="13"/>
        <v>0.20678203124862987</v>
      </c>
      <c r="AK17" s="115">
        <f t="shared" si="14"/>
        <v>-0.20046725805519283</v>
      </c>
    </row>
    <row r="18" spans="1:37" ht="13" x14ac:dyDescent="0.3">
      <c r="A18" s="55" t="s">
        <v>101</v>
      </c>
      <c r="B18" s="56" t="s">
        <v>530</v>
      </c>
      <c r="C18" s="57" t="s">
        <v>531</v>
      </c>
      <c r="D18" s="77">
        <v>1186415756</v>
      </c>
      <c r="E18" s="78">
        <v>133520266</v>
      </c>
      <c r="F18" s="79">
        <f t="shared" si="0"/>
        <v>1319936022</v>
      </c>
      <c r="G18" s="77">
        <v>1186415756</v>
      </c>
      <c r="H18" s="78">
        <v>133520266</v>
      </c>
      <c r="I18" s="79">
        <f t="shared" si="1"/>
        <v>1319936022</v>
      </c>
      <c r="J18" s="77">
        <v>147055469</v>
      </c>
      <c r="K18" s="78">
        <v>35429820</v>
      </c>
      <c r="L18" s="78">
        <f t="shared" si="2"/>
        <v>182485289</v>
      </c>
      <c r="M18" s="95">
        <f t="shared" si="3"/>
        <v>0.1382531319385418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147055469</v>
      </c>
      <c r="AA18" s="78">
        <v>35429820</v>
      </c>
      <c r="AB18" s="78">
        <f t="shared" si="10"/>
        <v>182485289</v>
      </c>
      <c r="AC18" s="95">
        <f t="shared" si="11"/>
        <v>0.1382531319385418</v>
      </c>
      <c r="AD18" s="77">
        <v>836854083</v>
      </c>
      <c r="AE18" s="78">
        <v>41355021</v>
      </c>
      <c r="AF18" s="78">
        <f t="shared" si="12"/>
        <v>878209104</v>
      </c>
      <c r="AG18" s="78">
        <v>1342258164</v>
      </c>
      <c r="AH18" s="78">
        <v>1405759454</v>
      </c>
      <c r="AI18" s="79">
        <v>878209104</v>
      </c>
      <c r="AJ18" s="114">
        <f t="shared" si="13"/>
        <v>0.65427734213431088</v>
      </c>
      <c r="AK18" s="115">
        <f t="shared" si="14"/>
        <v>-0.79220747294826499</v>
      </c>
    </row>
    <row r="19" spans="1:37" ht="13" x14ac:dyDescent="0.3">
      <c r="A19" s="55" t="s">
        <v>101</v>
      </c>
      <c r="B19" s="56" t="s">
        <v>532</v>
      </c>
      <c r="C19" s="57" t="s">
        <v>533</v>
      </c>
      <c r="D19" s="77">
        <v>635599564</v>
      </c>
      <c r="E19" s="78">
        <v>42460000</v>
      </c>
      <c r="F19" s="79">
        <f t="shared" si="0"/>
        <v>678059564</v>
      </c>
      <c r="G19" s="77">
        <v>635599564</v>
      </c>
      <c r="H19" s="78">
        <v>42460000</v>
      </c>
      <c r="I19" s="79">
        <f t="shared" si="1"/>
        <v>678059564</v>
      </c>
      <c r="J19" s="77">
        <v>25768448</v>
      </c>
      <c r="K19" s="78">
        <v>1420102</v>
      </c>
      <c r="L19" s="78">
        <f t="shared" si="2"/>
        <v>27188550</v>
      </c>
      <c r="M19" s="95">
        <f t="shared" si="3"/>
        <v>4.0097583521438246E-2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25768448</v>
      </c>
      <c r="AA19" s="78">
        <v>1420102</v>
      </c>
      <c r="AB19" s="78">
        <f t="shared" si="10"/>
        <v>27188550</v>
      </c>
      <c r="AC19" s="95">
        <f t="shared" si="11"/>
        <v>4.0097583521438246E-2</v>
      </c>
      <c r="AD19" s="77">
        <v>98072013</v>
      </c>
      <c r="AE19" s="78">
        <v>-119915683</v>
      </c>
      <c r="AF19" s="78">
        <f t="shared" si="12"/>
        <v>-21843670</v>
      </c>
      <c r="AG19" s="78">
        <v>757937487</v>
      </c>
      <c r="AH19" s="78">
        <v>758267941</v>
      </c>
      <c r="AI19" s="79">
        <v>-21843670</v>
      </c>
      <c r="AJ19" s="114">
        <f t="shared" si="13"/>
        <v>-2.881988340022559E-2</v>
      </c>
      <c r="AK19" s="115">
        <f t="shared" si="14"/>
        <v>-2.2446878203159084</v>
      </c>
    </row>
    <row r="20" spans="1:37" ht="13" x14ac:dyDescent="0.3">
      <c r="A20" s="55" t="s">
        <v>101</v>
      </c>
      <c r="B20" s="56" t="s">
        <v>534</v>
      </c>
      <c r="C20" s="57" t="s">
        <v>535</v>
      </c>
      <c r="D20" s="77">
        <v>497636878</v>
      </c>
      <c r="E20" s="78">
        <v>51355407</v>
      </c>
      <c r="F20" s="79">
        <f t="shared" si="0"/>
        <v>548992285</v>
      </c>
      <c r="G20" s="77">
        <v>497636878</v>
      </c>
      <c r="H20" s="78">
        <v>51355407</v>
      </c>
      <c r="I20" s="79">
        <f t="shared" si="1"/>
        <v>548992285</v>
      </c>
      <c r="J20" s="77">
        <v>105976591</v>
      </c>
      <c r="K20" s="78">
        <v>4388132</v>
      </c>
      <c r="L20" s="78">
        <f t="shared" si="2"/>
        <v>110364723</v>
      </c>
      <c r="M20" s="95">
        <f t="shared" si="3"/>
        <v>0.20103146440391234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105976591</v>
      </c>
      <c r="AA20" s="78">
        <v>4388132</v>
      </c>
      <c r="AB20" s="78">
        <f t="shared" si="10"/>
        <v>110364723</v>
      </c>
      <c r="AC20" s="95">
        <f t="shared" si="11"/>
        <v>0.20103146440391234</v>
      </c>
      <c r="AD20" s="77">
        <v>66598794</v>
      </c>
      <c r="AE20" s="78">
        <v>18900</v>
      </c>
      <c r="AF20" s="78">
        <f t="shared" si="12"/>
        <v>66617694</v>
      </c>
      <c r="AG20" s="78">
        <v>610544203</v>
      </c>
      <c r="AH20" s="78">
        <v>665939998</v>
      </c>
      <c r="AI20" s="79">
        <v>66617694</v>
      </c>
      <c r="AJ20" s="114">
        <f t="shared" si="13"/>
        <v>0.10911199168326229</v>
      </c>
      <c r="AK20" s="115">
        <f t="shared" si="14"/>
        <v>0.65668783131400499</v>
      </c>
    </row>
    <row r="21" spans="1:37" ht="13" x14ac:dyDescent="0.3">
      <c r="A21" s="55" t="s">
        <v>116</v>
      </c>
      <c r="B21" s="56" t="s">
        <v>536</v>
      </c>
      <c r="C21" s="57" t="s">
        <v>537</v>
      </c>
      <c r="D21" s="77">
        <v>1284023324</v>
      </c>
      <c r="E21" s="78">
        <v>316663329</v>
      </c>
      <c r="F21" s="79">
        <f t="shared" si="0"/>
        <v>1600686653</v>
      </c>
      <c r="G21" s="77">
        <v>1284023324</v>
      </c>
      <c r="H21" s="78">
        <v>316663329</v>
      </c>
      <c r="I21" s="79">
        <f t="shared" si="1"/>
        <v>1600686653</v>
      </c>
      <c r="J21" s="77">
        <v>179205398</v>
      </c>
      <c r="K21" s="78">
        <v>38156767</v>
      </c>
      <c r="L21" s="78">
        <f t="shared" si="2"/>
        <v>217362165</v>
      </c>
      <c r="M21" s="95">
        <f t="shared" si="3"/>
        <v>0.13579307642293434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179205398</v>
      </c>
      <c r="AA21" s="78">
        <v>38156767</v>
      </c>
      <c r="AB21" s="78">
        <f t="shared" si="10"/>
        <v>217362165</v>
      </c>
      <c r="AC21" s="95">
        <f t="shared" si="11"/>
        <v>0.13579307642293434</v>
      </c>
      <c r="AD21" s="77">
        <v>145505530</v>
      </c>
      <c r="AE21" s="78">
        <v>35345265</v>
      </c>
      <c r="AF21" s="78">
        <f t="shared" si="12"/>
        <v>180850795</v>
      </c>
      <c r="AG21" s="78">
        <v>1487986184</v>
      </c>
      <c r="AH21" s="78">
        <v>1538687845</v>
      </c>
      <c r="AI21" s="79">
        <v>180850795</v>
      </c>
      <c r="AJ21" s="114">
        <f t="shared" si="13"/>
        <v>0.12154064126713693</v>
      </c>
      <c r="AK21" s="115">
        <f t="shared" si="14"/>
        <v>0.20188669892216948</v>
      </c>
    </row>
    <row r="22" spans="1:37" ht="14" x14ac:dyDescent="0.3">
      <c r="A22" s="58" t="s">
        <v>0</v>
      </c>
      <c r="B22" s="59" t="s">
        <v>538</v>
      </c>
      <c r="C22" s="60" t="s">
        <v>0</v>
      </c>
      <c r="D22" s="80">
        <f>SUM(D16:D21)</f>
        <v>4206121723</v>
      </c>
      <c r="E22" s="81">
        <f>SUM(E16:E21)</f>
        <v>617948466</v>
      </c>
      <c r="F22" s="82">
        <f t="shared" si="0"/>
        <v>4824070189</v>
      </c>
      <c r="G22" s="80">
        <f>SUM(G16:G21)</f>
        <v>4206121723</v>
      </c>
      <c r="H22" s="81">
        <f>SUM(H16:H21)</f>
        <v>617948466</v>
      </c>
      <c r="I22" s="82">
        <f t="shared" si="1"/>
        <v>4824070189</v>
      </c>
      <c r="J22" s="80">
        <f>SUM(J16:J21)</f>
        <v>586227274</v>
      </c>
      <c r="K22" s="81">
        <f>SUM(K16:K21)</f>
        <v>102276681</v>
      </c>
      <c r="L22" s="81">
        <f t="shared" si="2"/>
        <v>688503955</v>
      </c>
      <c r="M22" s="96">
        <f t="shared" si="3"/>
        <v>0.14272262384779327</v>
      </c>
      <c r="N22" s="80">
        <f>SUM(N16:N21)</f>
        <v>0</v>
      </c>
      <c r="O22" s="81">
        <f>SUM(O16:O21)</f>
        <v>0</v>
      </c>
      <c r="P22" s="81">
        <f t="shared" si="4"/>
        <v>0</v>
      </c>
      <c r="Q22" s="96">
        <f t="shared" si="5"/>
        <v>0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v>586227274</v>
      </c>
      <c r="AA22" s="81">
        <v>102276681</v>
      </c>
      <c r="AB22" s="81">
        <f t="shared" si="10"/>
        <v>688503955</v>
      </c>
      <c r="AC22" s="96">
        <f t="shared" si="11"/>
        <v>0.14272262384779327</v>
      </c>
      <c r="AD22" s="80">
        <f>SUM(AD16:AD21)</f>
        <v>1277321059</v>
      </c>
      <c r="AE22" s="81">
        <f>SUM(AE16:AE21)</f>
        <v>-20836621</v>
      </c>
      <c r="AF22" s="81">
        <f t="shared" si="12"/>
        <v>1256484438</v>
      </c>
      <c r="AG22" s="81">
        <f>SUM(AG16:AG21)</f>
        <v>4893682132</v>
      </c>
      <c r="AH22" s="81">
        <f>SUM(AH16:AH21)</f>
        <v>5020465492</v>
      </c>
      <c r="AI22" s="82">
        <f>SUM(AI16:AI21)</f>
        <v>1256484438</v>
      </c>
      <c r="AJ22" s="116">
        <f t="shared" si="13"/>
        <v>0.25675644721257918</v>
      </c>
      <c r="AK22" s="117">
        <f t="shared" si="14"/>
        <v>-0.45203940918208174</v>
      </c>
    </row>
    <row r="23" spans="1:37" ht="13" x14ac:dyDescent="0.3">
      <c r="A23" s="55" t="s">
        <v>101</v>
      </c>
      <c r="B23" s="56" t="s">
        <v>539</v>
      </c>
      <c r="C23" s="57" t="s">
        <v>540</v>
      </c>
      <c r="D23" s="77">
        <v>864469421</v>
      </c>
      <c r="E23" s="78">
        <v>83914026</v>
      </c>
      <c r="F23" s="79">
        <f t="shared" si="0"/>
        <v>948383447</v>
      </c>
      <c r="G23" s="77">
        <v>864469421</v>
      </c>
      <c r="H23" s="78">
        <v>83914026</v>
      </c>
      <c r="I23" s="79">
        <f t="shared" si="1"/>
        <v>948383447</v>
      </c>
      <c r="J23" s="77">
        <v>168322821</v>
      </c>
      <c r="K23" s="78">
        <v>45178990</v>
      </c>
      <c r="L23" s="78">
        <f t="shared" si="2"/>
        <v>213501811</v>
      </c>
      <c r="M23" s="95">
        <f t="shared" si="3"/>
        <v>0.22512182353600274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168322821</v>
      </c>
      <c r="AA23" s="78">
        <v>45178990</v>
      </c>
      <c r="AB23" s="78">
        <f t="shared" si="10"/>
        <v>213501811</v>
      </c>
      <c r="AC23" s="95">
        <f t="shared" si="11"/>
        <v>0.22512182353600274</v>
      </c>
      <c r="AD23" s="77">
        <v>149475462</v>
      </c>
      <c r="AE23" s="78">
        <v>29911630</v>
      </c>
      <c r="AF23" s="78">
        <f t="shared" si="12"/>
        <v>179387092</v>
      </c>
      <c r="AG23" s="78">
        <v>858952310</v>
      </c>
      <c r="AH23" s="78">
        <v>914904995</v>
      </c>
      <c r="AI23" s="79">
        <v>179387092</v>
      </c>
      <c r="AJ23" s="114">
        <f t="shared" si="13"/>
        <v>0.20884406492835442</v>
      </c>
      <c r="AK23" s="115">
        <f t="shared" si="14"/>
        <v>0.19017376679477027</v>
      </c>
    </row>
    <row r="24" spans="1:37" ht="13" x14ac:dyDescent="0.3">
      <c r="A24" s="55" t="s">
        <v>101</v>
      </c>
      <c r="B24" s="56" t="s">
        <v>541</v>
      </c>
      <c r="C24" s="57" t="s">
        <v>542</v>
      </c>
      <c r="D24" s="77">
        <v>272605348</v>
      </c>
      <c r="E24" s="78">
        <v>23698000</v>
      </c>
      <c r="F24" s="79">
        <f t="shared" si="0"/>
        <v>296303348</v>
      </c>
      <c r="G24" s="77">
        <v>272605348</v>
      </c>
      <c r="H24" s="78">
        <v>23698000</v>
      </c>
      <c r="I24" s="79">
        <f t="shared" si="1"/>
        <v>296303348</v>
      </c>
      <c r="J24" s="77">
        <v>0</v>
      </c>
      <c r="K24" s="78">
        <v>0</v>
      </c>
      <c r="L24" s="78">
        <f t="shared" si="2"/>
        <v>0</v>
      </c>
      <c r="M24" s="95">
        <f t="shared" si="3"/>
        <v>0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0</v>
      </c>
      <c r="AA24" s="78">
        <v>0</v>
      </c>
      <c r="AB24" s="78">
        <f t="shared" si="10"/>
        <v>0</v>
      </c>
      <c r="AC24" s="95">
        <f t="shared" si="11"/>
        <v>0</v>
      </c>
      <c r="AD24" s="77">
        <v>20330641</v>
      </c>
      <c r="AE24" s="78">
        <v>801901</v>
      </c>
      <c r="AF24" s="78">
        <f t="shared" si="12"/>
        <v>21132542</v>
      </c>
      <c r="AG24" s="78">
        <v>269830811</v>
      </c>
      <c r="AH24" s="78">
        <v>303444206</v>
      </c>
      <c r="AI24" s="79">
        <v>21132542</v>
      </c>
      <c r="AJ24" s="114">
        <f t="shared" si="13"/>
        <v>7.8317750006688447E-2</v>
      </c>
      <c r="AK24" s="115">
        <f t="shared" si="14"/>
        <v>-1</v>
      </c>
    </row>
    <row r="25" spans="1:37" ht="13" x14ac:dyDescent="0.3">
      <c r="A25" s="55" t="s">
        <v>101</v>
      </c>
      <c r="B25" s="56" t="s">
        <v>543</v>
      </c>
      <c r="C25" s="57" t="s">
        <v>544</v>
      </c>
      <c r="D25" s="77">
        <v>371043869</v>
      </c>
      <c r="E25" s="78">
        <v>81016200</v>
      </c>
      <c r="F25" s="79">
        <f t="shared" si="0"/>
        <v>452060069</v>
      </c>
      <c r="G25" s="77">
        <v>371043869</v>
      </c>
      <c r="H25" s="78">
        <v>81016200</v>
      </c>
      <c r="I25" s="79">
        <f t="shared" si="1"/>
        <v>452060069</v>
      </c>
      <c r="J25" s="77">
        <v>89518667</v>
      </c>
      <c r="K25" s="78">
        <v>23808683</v>
      </c>
      <c r="L25" s="78">
        <f t="shared" si="2"/>
        <v>113327350</v>
      </c>
      <c r="M25" s="95">
        <f t="shared" si="3"/>
        <v>0.25069090984012571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89518667</v>
      </c>
      <c r="AA25" s="78">
        <v>23808683</v>
      </c>
      <c r="AB25" s="78">
        <f t="shared" si="10"/>
        <v>113327350</v>
      </c>
      <c r="AC25" s="95">
        <f t="shared" si="11"/>
        <v>0.25069090984012571</v>
      </c>
      <c r="AD25" s="77">
        <v>85436381</v>
      </c>
      <c r="AE25" s="78">
        <v>12237361</v>
      </c>
      <c r="AF25" s="78">
        <f t="shared" si="12"/>
        <v>97673742</v>
      </c>
      <c r="AG25" s="78">
        <v>428397458</v>
      </c>
      <c r="AH25" s="78">
        <v>466091025</v>
      </c>
      <c r="AI25" s="79">
        <v>97673742</v>
      </c>
      <c r="AJ25" s="114">
        <f t="shared" si="13"/>
        <v>0.22799794951164254</v>
      </c>
      <c r="AK25" s="115">
        <f t="shared" si="14"/>
        <v>0.1602642396970928</v>
      </c>
    </row>
    <row r="26" spans="1:37" ht="13" x14ac:dyDescent="0.3">
      <c r="A26" s="55" t="s">
        <v>101</v>
      </c>
      <c r="B26" s="56" t="s">
        <v>545</v>
      </c>
      <c r="C26" s="57" t="s">
        <v>546</v>
      </c>
      <c r="D26" s="77">
        <v>403385880</v>
      </c>
      <c r="E26" s="78">
        <v>21092600</v>
      </c>
      <c r="F26" s="79">
        <f t="shared" si="0"/>
        <v>424478480</v>
      </c>
      <c r="G26" s="77">
        <v>403385880</v>
      </c>
      <c r="H26" s="78">
        <v>21092600</v>
      </c>
      <c r="I26" s="79">
        <f t="shared" si="1"/>
        <v>424478480</v>
      </c>
      <c r="J26" s="77">
        <v>82695195</v>
      </c>
      <c r="K26" s="78">
        <v>4292953</v>
      </c>
      <c r="L26" s="78">
        <f t="shared" si="2"/>
        <v>86988148</v>
      </c>
      <c r="M26" s="95">
        <f t="shared" si="3"/>
        <v>0.20492946544663465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82695195</v>
      </c>
      <c r="AA26" s="78">
        <v>4292953</v>
      </c>
      <c r="AB26" s="78">
        <f t="shared" si="10"/>
        <v>86988148</v>
      </c>
      <c r="AC26" s="95">
        <f t="shared" si="11"/>
        <v>0.20492946544663465</v>
      </c>
      <c r="AD26" s="77">
        <v>66073644</v>
      </c>
      <c r="AE26" s="78">
        <v>4536417</v>
      </c>
      <c r="AF26" s="78">
        <f t="shared" si="12"/>
        <v>70610061</v>
      </c>
      <c r="AG26" s="78">
        <v>381175529</v>
      </c>
      <c r="AH26" s="78">
        <v>385403068</v>
      </c>
      <c r="AI26" s="79">
        <v>70610061</v>
      </c>
      <c r="AJ26" s="114">
        <f t="shared" si="13"/>
        <v>0.18524290157146997</v>
      </c>
      <c r="AK26" s="115">
        <f t="shared" si="14"/>
        <v>0.23195118044155216</v>
      </c>
    </row>
    <row r="27" spans="1:37" ht="13" x14ac:dyDescent="0.3">
      <c r="A27" s="55" t="s">
        <v>101</v>
      </c>
      <c r="B27" s="56" t="s">
        <v>547</v>
      </c>
      <c r="C27" s="57" t="s">
        <v>548</v>
      </c>
      <c r="D27" s="77">
        <v>206793647</v>
      </c>
      <c r="E27" s="78">
        <v>37954452</v>
      </c>
      <c r="F27" s="79">
        <f t="shared" si="0"/>
        <v>244748099</v>
      </c>
      <c r="G27" s="77">
        <v>206793647</v>
      </c>
      <c r="H27" s="78">
        <v>37954452</v>
      </c>
      <c r="I27" s="79">
        <f t="shared" si="1"/>
        <v>244748099</v>
      </c>
      <c r="J27" s="77">
        <v>37966145</v>
      </c>
      <c r="K27" s="78">
        <v>4131237</v>
      </c>
      <c r="L27" s="78">
        <f t="shared" si="2"/>
        <v>42097382</v>
      </c>
      <c r="M27" s="95">
        <f t="shared" si="3"/>
        <v>0.17200289674160044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37966145</v>
      </c>
      <c r="AA27" s="78">
        <v>4131237</v>
      </c>
      <c r="AB27" s="78">
        <f t="shared" si="10"/>
        <v>42097382</v>
      </c>
      <c r="AC27" s="95">
        <f t="shared" si="11"/>
        <v>0.17200289674160044</v>
      </c>
      <c r="AD27" s="77">
        <v>23848259</v>
      </c>
      <c r="AE27" s="78">
        <v>1260131</v>
      </c>
      <c r="AF27" s="78">
        <f t="shared" si="12"/>
        <v>25108390</v>
      </c>
      <c r="AG27" s="78">
        <v>275812584</v>
      </c>
      <c r="AH27" s="78">
        <v>275812584</v>
      </c>
      <c r="AI27" s="79">
        <v>25108390</v>
      </c>
      <c r="AJ27" s="114">
        <f t="shared" si="13"/>
        <v>9.1034243745745841E-2</v>
      </c>
      <c r="AK27" s="115">
        <f t="shared" si="14"/>
        <v>0.67662609988135447</v>
      </c>
    </row>
    <row r="28" spans="1:37" ht="13" x14ac:dyDescent="0.3">
      <c r="A28" s="55" t="s">
        <v>116</v>
      </c>
      <c r="B28" s="56" t="s">
        <v>549</v>
      </c>
      <c r="C28" s="57" t="s">
        <v>550</v>
      </c>
      <c r="D28" s="77">
        <v>617764905</v>
      </c>
      <c r="E28" s="78">
        <v>708380320</v>
      </c>
      <c r="F28" s="79">
        <f t="shared" si="0"/>
        <v>1326145225</v>
      </c>
      <c r="G28" s="77">
        <v>617764905</v>
      </c>
      <c r="H28" s="78">
        <v>708380320</v>
      </c>
      <c r="I28" s="79">
        <f t="shared" si="1"/>
        <v>1326145225</v>
      </c>
      <c r="J28" s="77">
        <v>76245575</v>
      </c>
      <c r="K28" s="78">
        <v>113269100</v>
      </c>
      <c r="L28" s="78">
        <f t="shared" si="2"/>
        <v>189514675</v>
      </c>
      <c r="M28" s="95">
        <f t="shared" si="3"/>
        <v>0.14290642640590137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76245575</v>
      </c>
      <c r="AA28" s="78">
        <v>113269100</v>
      </c>
      <c r="AB28" s="78">
        <f t="shared" si="10"/>
        <v>189514675</v>
      </c>
      <c r="AC28" s="95">
        <f t="shared" si="11"/>
        <v>0.14290642640590137</v>
      </c>
      <c r="AD28" s="77">
        <v>71250307</v>
      </c>
      <c r="AE28" s="78">
        <v>43119617</v>
      </c>
      <c r="AF28" s="78">
        <f t="shared" si="12"/>
        <v>114369924</v>
      </c>
      <c r="AG28" s="78">
        <v>1343574284</v>
      </c>
      <c r="AH28" s="78">
        <v>1288718298</v>
      </c>
      <c r="AI28" s="79">
        <v>114369924</v>
      </c>
      <c r="AJ28" s="114">
        <f t="shared" si="13"/>
        <v>8.5123632806892877E-2</v>
      </c>
      <c r="AK28" s="115">
        <f t="shared" si="14"/>
        <v>0.65703244674710115</v>
      </c>
    </row>
    <row r="29" spans="1:37" ht="14" x14ac:dyDescent="0.3">
      <c r="A29" s="58" t="s">
        <v>0</v>
      </c>
      <c r="B29" s="59" t="s">
        <v>551</v>
      </c>
      <c r="C29" s="60" t="s">
        <v>0</v>
      </c>
      <c r="D29" s="80">
        <f>SUM(D23:D28)</f>
        <v>2736063070</v>
      </c>
      <c r="E29" s="81">
        <f>SUM(E23:E28)</f>
        <v>956055598</v>
      </c>
      <c r="F29" s="82">
        <f t="shared" si="0"/>
        <v>3692118668</v>
      </c>
      <c r="G29" s="80">
        <f>SUM(G23:G28)</f>
        <v>2736063070</v>
      </c>
      <c r="H29" s="81">
        <f>SUM(H23:H28)</f>
        <v>956055598</v>
      </c>
      <c r="I29" s="82">
        <f t="shared" si="1"/>
        <v>3692118668</v>
      </c>
      <c r="J29" s="80">
        <f>SUM(J23:J28)</f>
        <v>454748403</v>
      </c>
      <c r="K29" s="81">
        <f>SUM(K23:K28)</f>
        <v>190680963</v>
      </c>
      <c r="L29" s="81">
        <f t="shared" si="2"/>
        <v>645429366</v>
      </c>
      <c r="M29" s="96">
        <f t="shared" si="3"/>
        <v>0.17481273600277467</v>
      </c>
      <c r="N29" s="80">
        <f>SUM(N23:N28)</f>
        <v>0</v>
      </c>
      <c r="O29" s="81">
        <f>SUM(O23:O28)</f>
        <v>0</v>
      </c>
      <c r="P29" s="81">
        <f t="shared" si="4"/>
        <v>0</v>
      </c>
      <c r="Q29" s="96">
        <f t="shared" si="5"/>
        <v>0</v>
      </c>
      <c r="R29" s="80">
        <f>SUM(R23:R28)</f>
        <v>0</v>
      </c>
      <c r="S29" s="81">
        <f>SUM(S23:S28)</f>
        <v>0</v>
      </c>
      <c r="T29" s="81">
        <f t="shared" si="6"/>
        <v>0</v>
      </c>
      <c r="U29" s="96">
        <f t="shared" si="7"/>
        <v>0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v>454748403</v>
      </c>
      <c r="AA29" s="81">
        <v>190680963</v>
      </c>
      <c r="AB29" s="81">
        <f t="shared" si="10"/>
        <v>645429366</v>
      </c>
      <c r="AC29" s="96">
        <f t="shared" si="11"/>
        <v>0.17481273600277467</v>
      </c>
      <c r="AD29" s="80">
        <f>SUM(AD23:AD28)</f>
        <v>416414694</v>
      </c>
      <c r="AE29" s="81">
        <f>SUM(AE23:AE28)</f>
        <v>91867057</v>
      </c>
      <c r="AF29" s="81">
        <f t="shared" si="12"/>
        <v>508281751</v>
      </c>
      <c r="AG29" s="81">
        <f>SUM(AG23:AG28)</f>
        <v>3557742976</v>
      </c>
      <c r="AH29" s="81">
        <f>SUM(AH23:AH28)</f>
        <v>3634374176</v>
      </c>
      <c r="AI29" s="82">
        <f>SUM(AI23:AI28)</f>
        <v>508281751</v>
      </c>
      <c r="AJ29" s="116">
        <f t="shared" si="13"/>
        <v>0.14286634937621756</v>
      </c>
      <c r="AK29" s="117">
        <f t="shared" si="14"/>
        <v>0.26982596705503203</v>
      </c>
    </row>
    <row r="30" spans="1:37" ht="13" x14ac:dyDescent="0.3">
      <c r="A30" s="55" t="s">
        <v>101</v>
      </c>
      <c r="B30" s="56" t="s">
        <v>89</v>
      </c>
      <c r="C30" s="57" t="s">
        <v>90</v>
      </c>
      <c r="D30" s="77">
        <v>5083259500</v>
      </c>
      <c r="E30" s="78">
        <v>265985449</v>
      </c>
      <c r="F30" s="79">
        <f t="shared" si="0"/>
        <v>5349244949</v>
      </c>
      <c r="G30" s="77">
        <v>5083259500</v>
      </c>
      <c r="H30" s="78">
        <v>265985449</v>
      </c>
      <c r="I30" s="79">
        <f t="shared" si="1"/>
        <v>5349244949</v>
      </c>
      <c r="J30" s="77">
        <v>678734925</v>
      </c>
      <c r="K30" s="78">
        <v>9058835</v>
      </c>
      <c r="L30" s="78">
        <f t="shared" si="2"/>
        <v>687793760</v>
      </c>
      <c r="M30" s="95">
        <f t="shared" si="3"/>
        <v>0.12857772761529226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678734925</v>
      </c>
      <c r="AA30" s="78">
        <v>9058835</v>
      </c>
      <c r="AB30" s="78">
        <f t="shared" si="10"/>
        <v>687793760</v>
      </c>
      <c r="AC30" s="95">
        <f t="shared" si="11"/>
        <v>0.12857772761529226</v>
      </c>
      <c r="AD30" s="77">
        <v>547838430</v>
      </c>
      <c r="AE30" s="78">
        <v>26030543</v>
      </c>
      <c r="AF30" s="78">
        <f t="shared" si="12"/>
        <v>573868973</v>
      </c>
      <c r="AG30" s="78">
        <v>4498890604</v>
      </c>
      <c r="AH30" s="78">
        <v>5357161453</v>
      </c>
      <c r="AI30" s="79">
        <v>573868973</v>
      </c>
      <c r="AJ30" s="114">
        <f t="shared" si="13"/>
        <v>0.12755788560179002</v>
      </c>
      <c r="AK30" s="115">
        <f t="shared" si="14"/>
        <v>0.19852055496995824</v>
      </c>
    </row>
    <row r="31" spans="1:37" ht="13" x14ac:dyDescent="0.3">
      <c r="A31" s="55" t="s">
        <v>101</v>
      </c>
      <c r="B31" s="56" t="s">
        <v>552</v>
      </c>
      <c r="C31" s="57" t="s">
        <v>553</v>
      </c>
      <c r="D31" s="77">
        <v>744156068</v>
      </c>
      <c r="E31" s="78">
        <v>101472000</v>
      </c>
      <c r="F31" s="79">
        <f t="shared" si="0"/>
        <v>845628068</v>
      </c>
      <c r="G31" s="77">
        <v>744156068</v>
      </c>
      <c r="H31" s="78">
        <v>101472000</v>
      </c>
      <c r="I31" s="79">
        <f t="shared" si="1"/>
        <v>845628068</v>
      </c>
      <c r="J31" s="77">
        <v>57475933</v>
      </c>
      <c r="K31" s="78">
        <v>12755588</v>
      </c>
      <c r="L31" s="78">
        <f t="shared" si="2"/>
        <v>70231521</v>
      </c>
      <c r="M31" s="95">
        <f t="shared" si="3"/>
        <v>8.3052495130755286E-2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57475933</v>
      </c>
      <c r="AA31" s="78">
        <v>12755588</v>
      </c>
      <c r="AB31" s="78">
        <f t="shared" si="10"/>
        <v>70231521</v>
      </c>
      <c r="AC31" s="95">
        <f t="shared" si="11"/>
        <v>8.3052495130755286E-2</v>
      </c>
      <c r="AD31" s="77">
        <v>74203734</v>
      </c>
      <c r="AE31" s="78">
        <v>8254948</v>
      </c>
      <c r="AF31" s="78">
        <f t="shared" si="12"/>
        <v>82458682</v>
      </c>
      <c r="AG31" s="78">
        <v>736462417</v>
      </c>
      <c r="AH31" s="78">
        <v>736672017</v>
      </c>
      <c r="AI31" s="79">
        <v>82458682</v>
      </c>
      <c r="AJ31" s="114">
        <f t="shared" si="13"/>
        <v>0.1119659063335475</v>
      </c>
      <c r="AK31" s="115">
        <f t="shared" si="14"/>
        <v>-0.14828227547949413</v>
      </c>
    </row>
    <row r="32" spans="1:37" ht="13" x14ac:dyDescent="0.3">
      <c r="A32" s="55" t="s">
        <v>101</v>
      </c>
      <c r="B32" s="56" t="s">
        <v>91</v>
      </c>
      <c r="C32" s="57" t="s">
        <v>92</v>
      </c>
      <c r="D32" s="77">
        <v>2481714008</v>
      </c>
      <c r="E32" s="78">
        <v>234198250</v>
      </c>
      <c r="F32" s="79">
        <f t="shared" si="0"/>
        <v>2715912258</v>
      </c>
      <c r="G32" s="77">
        <v>2481714008</v>
      </c>
      <c r="H32" s="78">
        <v>234198250</v>
      </c>
      <c r="I32" s="79">
        <f t="shared" si="1"/>
        <v>2715912258</v>
      </c>
      <c r="J32" s="77">
        <v>538394663</v>
      </c>
      <c r="K32" s="78">
        <v>25230020</v>
      </c>
      <c r="L32" s="78">
        <f t="shared" si="2"/>
        <v>563624683</v>
      </c>
      <c r="M32" s="95">
        <f t="shared" si="3"/>
        <v>0.20752683793071197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538394663</v>
      </c>
      <c r="AA32" s="78">
        <v>25230020</v>
      </c>
      <c r="AB32" s="78">
        <f t="shared" si="10"/>
        <v>563624683</v>
      </c>
      <c r="AC32" s="95">
        <f t="shared" si="11"/>
        <v>0.20752683793071197</v>
      </c>
      <c r="AD32" s="77">
        <v>507919750</v>
      </c>
      <c r="AE32" s="78">
        <v>31406399</v>
      </c>
      <c r="AF32" s="78">
        <f t="shared" si="12"/>
        <v>539326149</v>
      </c>
      <c r="AG32" s="78">
        <v>2458877329</v>
      </c>
      <c r="AH32" s="78">
        <v>2628110241</v>
      </c>
      <c r="AI32" s="79">
        <v>539326149</v>
      </c>
      <c r="AJ32" s="114">
        <f t="shared" si="13"/>
        <v>0.21933837147513918</v>
      </c>
      <c r="AK32" s="115">
        <f t="shared" si="14"/>
        <v>4.5053506204090876E-2</v>
      </c>
    </row>
    <row r="33" spans="1:37" ht="13" x14ac:dyDescent="0.3">
      <c r="A33" s="55" t="s">
        <v>116</v>
      </c>
      <c r="B33" s="56" t="s">
        <v>554</v>
      </c>
      <c r="C33" s="57" t="s">
        <v>555</v>
      </c>
      <c r="D33" s="77">
        <v>247430448</v>
      </c>
      <c r="E33" s="78">
        <v>13850028</v>
      </c>
      <c r="F33" s="79">
        <f t="shared" si="0"/>
        <v>261280476</v>
      </c>
      <c r="G33" s="77">
        <v>247430448</v>
      </c>
      <c r="H33" s="78">
        <v>13850028</v>
      </c>
      <c r="I33" s="79">
        <f t="shared" si="1"/>
        <v>261280476</v>
      </c>
      <c r="J33" s="77">
        <v>50999952</v>
      </c>
      <c r="K33" s="78">
        <v>1125996</v>
      </c>
      <c r="L33" s="78">
        <f t="shared" si="2"/>
        <v>52125948</v>
      </c>
      <c r="M33" s="95">
        <f t="shared" si="3"/>
        <v>0.19950188700666635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50999952</v>
      </c>
      <c r="AA33" s="78">
        <v>1125996</v>
      </c>
      <c r="AB33" s="78">
        <f t="shared" si="10"/>
        <v>52125948</v>
      </c>
      <c r="AC33" s="95">
        <f t="shared" si="11"/>
        <v>0.19950188700666635</v>
      </c>
      <c r="AD33" s="77">
        <v>54592196</v>
      </c>
      <c r="AE33" s="78">
        <v>178124</v>
      </c>
      <c r="AF33" s="78">
        <f t="shared" si="12"/>
        <v>54770320</v>
      </c>
      <c r="AG33" s="78">
        <v>270909000</v>
      </c>
      <c r="AH33" s="78">
        <v>260234232</v>
      </c>
      <c r="AI33" s="79">
        <v>54770320</v>
      </c>
      <c r="AJ33" s="114">
        <f t="shared" si="13"/>
        <v>0.20217238999073489</v>
      </c>
      <c r="AK33" s="115">
        <f t="shared" si="14"/>
        <v>-4.8281112836295326E-2</v>
      </c>
    </row>
    <row r="34" spans="1:37" ht="14" x14ac:dyDescent="0.3">
      <c r="A34" s="58" t="s">
        <v>0</v>
      </c>
      <c r="B34" s="59" t="s">
        <v>556</v>
      </c>
      <c r="C34" s="60" t="s">
        <v>0</v>
      </c>
      <c r="D34" s="80">
        <f>SUM(D30:D33)</f>
        <v>8556560024</v>
      </c>
      <c r="E34" s="81">
        <f>SUM(E30:E33)</f>
        <v>615505727</v>
      </c>
      <c r="F34" s="82">
        <f t="shared" si="0"/>
        <v>9172065751</v>
      </c>
      <c r="G34" s="80">
        <f>SUM(G30:G33)</f>
        <v>8556560024</v>
      </c>
      <c r="H34" s="81">
        <f>SUM(H30:H33)</f>
        <v>615505727</v>
      </c>
      <c r="I34" s="82">
        <f t="shared" si="1"/>
        <v>9172065751</v>
      </c>
      <c r="J34" s="80">
        <f>SUM(J30:J33)</f>
        <v>1325605473</v>
      </c>
      <c r="K34" s="81">
        <f>SUM(K30:K33)</f>
        <v>48170439</v>
      </c>
      <c r="L34" s="81">
        <f t="shared" si="2"/>
        <v>1373775912</v>
      </c>
      <c r="M34" s="96">
        <f t="shared" si="3"/>
        <v>0.14977824508619791</v>
      </c>
      <c r="N34" s="80">
        <f>SUM(N30:N33)</f>
        <v>0</v>
      </c>
      <c r="O34" s="81">
        <f>SUM(O30:O33)</f>
        <v>0</v>
      </c>
      <c r="P34" s="81">
        <f t="shared" si="4"/>
        <v>0</v>
      </c>
      <c r="Q34" s="96">
        <f t="shared" si="5"/>
        <v>0</v>
      </c>
      <c r="R34" s="80">
        <f>SUM(R30:R33)</f>
        <v>0</v>
      </c>
      <c r="S34" s="81">
        <f>SUM(S30:S33)</f>
        <v>0</v>
      </c>
      <c r="T34" s="81">
        <f t="shared" si="6"/>
        <v>0</v>
      </c>
      <c r="U34" s="96">
        <f t="shared" si="7"/>
        <v>0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v>1325605473</v>
      </c>
      <c r="AA34" s="81">
        <v>48170439</v>
      </c>
      <c r="AB34" s="81">
        <f t="shared" si="10"/>
        <v>1373775912</v>
      </c>
      <c r="AC34" s="96">
        <f t="shared" si="11"/>
        <v>0.14977824508619791</v>
      </c>
      <c r="AD34" s="80">
        <f>SUM(AD30:AD33)</f>
        <v>1184554110</v>
      </c>
      <c r="AE34" s="81">
        <f>SUM(AE30:AE33)</f>
        <v>65870014</v>
      </c>
      <c r="AF34" s="81">
        <f t="shared" si="12"/>
        <v>1250424124</v>
      </c>
      <c r="AG34" s="81">
        <f>SUM(AG30:AG33)</f>
        <v>7965139350</v>
      </c>
      <c r="AH34" s="81">
        <f>SUM(AH30:AH33)</f>
        <v>8982177943</v>
      </c>
      <c r="AI34" s="82">
        <f>SUM(AI30:AI33)</f>
        <v>1250424124</v>
      </c>
      <c r="AJ34" s="116">
        <f t="shared" si="13"/>
        <v>0.15698709954145373</v>
      </c>
      <c r="AK34" s="117">
        <f t="shared" si="14"/>
        <v>9.8647959226352944E-2</v>
      </c>
    </row>
    <row r="35" spans="1:37" ht="14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27985392538</v>
      </c>
      <c r="E35" s="84">
        <f>SUM(E9:E14,E16:E21,E23:E28,E30:E33)</f>
        <v>3555619236</v>
      </c>
      <c r="F35" s="85">
        <f t="shared" si="0"/>
        <v>31541011774</v>
      </c>
      <c r="G35" s="83">
        <f>SUM(G9:G14,G16:G21,G23:G28,G30:G33)</f>
        <v>27985392538</v>
      </c>
      <c r="H35" s="84">
        <f>SUM(H9:H14,H16:H21,H23:H28,H30:H33)</f>
        <v>3570619236</v>
      </c>
      <c r="I35" s="85">
        <f t="shared" si="1"/>
        <v>31556011774</v>
      </c>
      <c r="J35" s="83">
        <f>SUM(J9:J14,J16:J21,J23:J28,J30:J33)</f>
        <v>4344919975</v>
      </c>
      <c r="K35" s="84">
        <f>SUM(K9:K14,K16:K21,K23:K28,K30:K33)</f>
        <v>689837395</v>
      </c>
      <c r="L35" s="84">
        <f t="shared" si="2"/>
        <v>5034757370</v>
      </c>
      <c r="M35" s="97">
        <f t="shared" si="3"/>
        <v>0.15962574079980113</v>
      </c>
      <c r="N35" s="83">
        <f>SUM(N9:N14,N16:N21,N23:N28,N30:N33)</f>
        <v>0</v>
      </c>
      <c r="O35" s="84">
        <f>SUM(O9:O14,O16:O21,O23:O28,O30:O33)</f>
        <v>0</v>
      </c>
      <c r="P35" s="84">
        <f t="shared" si="4"/>
        <v>0</v>
      </c>
      <c r="Q35" s="97">
        <f t="shared" si="5"/>
        <v>0</v>
      </c>
      <c r="R35" s="83">
        <f>SUM(R9:R14,R16:R21,R23:R28,R30:R33)</f>
        <v>0</v>
      </c>
      <c r="S35" s="84">
        <f>SUM(S9:S14,S16:S21,S23:S28,S30:S33)</f>
        <v>0</v>
      </c>
      <c r="T35" s="84">
        <f t="shared" si="6"/>
        <v>0</v>
      </c>
      <c r="U35" s="97">
        <f t="shared" si="7"/>
        <v>0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v>4344919975</v>
      </c>
      <c r="AA35" s="84">
        <v>689837395</v>
      </c>
      <c r="AB35" s="84">
        <f t="shared" si="10"/>
        <v>5034757370</v>
      </c>
      <c r="AC35" s="97">
        <f t="shared" si="11"/>
        <v>0.15962574079980113</v>
      </c>
      <c r="AD35" s="83">
        <f>SUM(AD9:AD14,AD16:AD21,AD23:AD28,AD30:AD33)</f>
        <v>4895359279</v>
      </c>
      <c r="AE35" s="84">
        <f>SUM(AE9:AE14,AE16:AE21,AE23:AE28,AE30:AE33)</f>
        <v>364260147</v>
      </c>
      <c r="AF35" s="84">
        <f t="shared" si="12"/>
        <v>5259619426</v>
      </c>
      <c r="AG35" s="84">
        <f>SUM(AG9:AG14,AG16:AG21,AG23:AG28,AG30:AG33)</f>
        <v>31054219303</v>
      </c>
      <c r="AH35" s="84">
        <f>SUM(AH9:AH14,AH16:AH21,AH23:AH28,AH30:AH33)</f>
        <v>32440348865</v>
      </c>
      <c r="AI35" s="85">
        <f>SUM(AI9:AI14,AI16:AI21,AI23:AI28,AI30:AI33)</f>
        <v>5259619426</v>
      </c>
      <c r="AJ35" s="118">
        <f t="shared" si="13"/>
        <v>0.16936891488661232</v>
      </c>
      <c r="AK35" s="119">
        <f t="shared" si="14"/>
        <v>-4.2752533555647454E-2</v>
      </c>
    </row>
    <row r="36" spans="1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46</v>
      </c>
      <c r="C9" s="57" t="s">
        <v>47</v>
      </c>
      <c r="D9" s="77">
        <v>71674631253</v>
      </c>
      <c r="E9" s="78">
        <v>12937677817</v>
      </c>
      <c r="F9" s="79">
        <f>$D9       +$E9</f>
        <v>84612309070</v>
      </c>
      <c r="G9" s="77">
        <v>71774339991</v>
      </c>
      <c r="H9" s="78">
        <v>13676014093</v>
      </c>
      <c r="I9" s="79">
        <f>$G9       +$H9</f>
        <v>85450354084</v>
      </c>
      <c r="J9" s="77">
        <v>14557872293</v>
      </c>
      <c r="K9" s="78">
        <v>1817080435</v>
      </c>
      <c r="L9" s="78">
        <f>$J9       +$K9</f>
        <v>16374952728</v>
      </c>
      <c r="M9" s="95">
        <f>IF(($F9       =0),0,($L9       /$F9       ))</f>
        <v>0.19352920287818828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14557872293</v>
      </c>
      <c r="AA9" s="78">
        <v>1817080435</v>
      </c>
      <c r="AB9" s="78">
        <f>$Z9       +$AA9</f>
        <v>16374952728</v>
      </c>
      <c r="AC9" s="95">
        <f>IF(($F9       =0),0,($AB9       /$F9       ))</f>
        <v>0.19352920287818828</v>
      </c>
      <c r="AD9" s="77">
        <v>13824573150</v>
      </c>
      <c r="AE9" s="78">
        <v>1389403187</v>
      </c>
      <c r="AF9" s="78">
        <f>$AD9       +$AE9</f>
        <v>15213976337</v>
      </c>
      <c r="AG9" s="78">
        <v>76744564633</v>
      </c>
      <c r="AH9" s="78">
        <v>77247263722</v>
      </c>
      <c r="AI9" s="79">
        <v>15213976337</v>
      </c>
      <c r="AJ9" s="114">
        <f>IF(($AG9       =0),0,($AI9       /$AG9       ))</f>
        <v>0.19824174402128308</v>
      </c>
      <c r="AK9" s="115">
        <f>IF(($AF9       =0),0,(($L9       /$AF9       )-1))</f>
        <v>7.6309859124503499E-2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71674631253</v>
      </c>
      <c r="E10" s="81">
        <f>E9</f>
        <v>12937677817</v>
      </c>
      <c r="F10" s="82">
        <f t="shared" ref="F10:F45" si="0">$D10      +$E10</f>
        <v>84612309070</v>
      </c>
      <c r="G10" s="80">
        <f>G9</f>
        <v>71774339991</v>
      </c>
      <c r="H10" s="81">
        <f>H9</f>
        <v>13676014093</v>
      </c>
      <c r="I10" s="82">
        <f t="shared" ref="I10:I45" si="1">$G10      +$H10</f>
        <v>85450354084</v>
      </c>
      <c r="J10" s="80">
        <f>J9</f>
        <v>14557872293</v>
      </c>
      <c r="K10" s="81">
        <f>K9</f>
        <v>1817080435</v>
      </c>
      <c r="L10" s="81">
        <f t="shared" ref="L10:L45" si="2">$J10      +$K10</f>
        <v>16374952728</v>
      </c>
      <c r="M10" s="96">
        <f t="shared" ref="M10:M45" si="3">IF(($F10      =0),0,($L10      /$F10      ))</f>
        <v>0.19352920287818828</v>
      </c>
      <c r="N10" s="80">
        <f>N9</f>
        <v>0</v>
      </c>
      <c r="O10" s="81">
        <f>O9</f>
        <v>0</v>
      </c>
      <c r="P10" s="81">
        <f t="shared" ref="P10:P45" si="4">$N10      +$O10</f>
        <v>0</v>
      </c>
      <c r="Q10" s="96">
        <f t="shared" ref="Q10:Q45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45" si="6">$R10      +$S10</f>
        <v>0</v>
      </c>
      <c r="U10" s="96">
        <f t="shared" ref="U10:U45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v>14557872293</v>
      </c>
      <c r="AA10" s="81">
        <v>1817080435</v>
      </c>
      <c r="AB10" s="81">
        <f t="shared" ref="AB10:AB45" si="10">$Z10      +$AA10</f>
        <v>16374952728</v>
      </c>
      <c r="AC10" s="96">
        <f t="shared" ref="AC10:AC45" si="11">IF(($F10      =0),0,($AB10      /$F10      ))</f>
        <v>0.19352920287818828</v>
      </c>
      <c r="AD10" s="80">
        <f>AD9</f>
        <v>13824573150</v>
      </c>
      <c r="AE10" s="81">
        <f>AE9</f>
        <v>1389403187</v>
      </c>
      <c r="AF10" s="81">
        <f t="shared" ref="AF10:AF45" si="12">$AD10      +$AE10</f>
        <v>15213976337</v>
      </c>
      <c r="AG10" s="81">
        <f>AG9</f>
        <v>76744564633</v>
      </c>
      <c r="AH10" s="81">
        <f>AH9</f>
        <v>77247263722</v>
      </c>
      <c r="AI10" s="82">
        <f>AI9</f>
        <v>15213976337</v>
      </c>
      <c r="AJ10" s="116">
        <f t="shared" ref="AJ10:AJ45" si="13">IF(($AG10      =0),0,($AI10      /$AG10      ))</f>
        <v>0.19824174402128308</v>
      </c>
      <c r="AK10" s="117">
        <f t="shared" ref="AK10:AK45" si="14">IF(($AF10      =0),0,(($L10      /$AF10      )-1))</f>
        <v>7.6309859124503499E-2</v>
      </c>
    </row>
    <row r="11" spans="1:37" ht="13" x14ac:dyDescent="0.3">
      <c r="A11" s="55" t="s">
        <v>101</v>
      </c>
      <c r="B11" s="56" t="s">
        <v>558</v>
      </c>
      <c r="C11" s="57" t="s">
        <v>559</v>
      </c>
      <c r="D11" s="77">
        <v>580110694</v>
      </c>
      <c r="E11" s="78">
        <v>93231003</v>
      </c>
      <c r="F11" s="79">
        <f t="shared" si="0"/>
        <v>673341697</v>
      </c>
      <c r="G11" s="77">
        <v>580110694</v>
      </c>
      <c r="H11" s="78">
        <v>93231003</v>
      </c>
      <c r="I11" s="79">
        <f t="shared" si="1"/>
        <v>673341697</v>
      </c>
      <c r="J11" s="77">
        <v>111305603</v>
      </c>
      <c r="K11" s="78">
        <v>8987197</v>
      </c>
      <c r="L11" s="78">
        <f t="shared" si="2"/>
        <v>120292800</v>
      </c>
      <c r="M11" s="95">
        <f t="shared" si="3"/>
        <v>0.17865045419873946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111305603</v>
      </c>
      <c r="AA11" s="78">
        <v>8987197</v>
      </c>
      <c r="AB11" s="78">
        <f t="shared" si="10"/>
        <v>120292800</v>
      </c>
      <c r="AC11" s="95">
        <f t="shared" si="11"/>
        <v>0.17865045419873946</v>
      </c>
      <c r="AD11" s="77">
        <v>103690405</v>
      </c>
      <c r="AE11" s="78">
        <v>7350252</v>
      </c>
      <c r="AF11" s="78">
        <f t="shared" si="12"/>
        <v>111040657</v>
      </c>
      <c r="AG11" s="78">
        <v>583668807</v>
      </c>
      <c r="AH11" s="78">
        <v>644566816</v>
      </c>
      <c r="AI11" s="79">
        <v>111040657</v>
      </c>
      <c r="AJ11" s="114">
        <f t="shared" si="13"/>
        <v>0.19024600195912131</v>
      </c>
      <c r="AK11" s="115">
        <f t="shared" si="14"/>
        <v>8.3322120473404704E-2</v>
      </c>
    </row>
    <row r="12" spans="1:37" ht="13" x14ac:dyDescent="0.3">
      <c r="A12" s="55" t="s">
        <v>101</v>
      </c>
      <c r="B12" s="56" t="s">
        <v>560</v>
      </c>
      <c r="C12" s="57" t="s">
        <v>561</v>
      </c>
      <c r="D12" s="77">
        <v>514019873</v>
      </c>
      <c r="E12" s="78">
        <v>78459243</v>
      </c>
      <c r="F12" s="79">
        <f t="shared" si="0"/>
        <v>592479116</v>
      </c>
      <c r="G12" s="77">
        <v>514019873</v>
      </c>
      <c r="H12" s="78">
        <v>78459243</v>
      </c>
      <c r="I12" s="79">
        <f t="shared" si="1"/>
        <v>592479116</v>
      </c>
      <c r="J12" s="77">
        <v>111740241</v>
      </c>
      <c r="K12" s="78">
        <v>2008457</v>
      </c>
      <c r="L12" s="78">
        <f t="shared" si="2"/>
        <v>113748698</v>
      </c>
      <c r="M12" s="95">
        <f t="shared" si="3"/>
        <v>0.19198769193410692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111740241</v>
      </c>
      <c r="AA12" s="78">
        <v>2008457</v>
      </c>
      <c r="AB12" s="78">
        <f t="shared" si="10"/>
        <v>113748698</v>
      </c>
      <c r="AC12" s="95">
        <f t="shared" si="11"/>
        <v>0.19198769193410692</v>
      </c>
      <c r="AD12" s="77">
        <v>103519968</v>
      </c>
      <c r="AE12" s="78">
        <v>3410248</v>
      </c>
      <c r="AF12" s="78">
        <f t="shared" si="12"/>
        <v>106930216</v>
      </c>
      <c r="AG12" s="78">
        <v>531727180</v>
      </c>
      <c r="AH12" s="78">
        <v>580115075</v>
      </c>
      <c r="AI12" s="79">
        <v>106930216</v>
      </c>
      <c r="AJ12" s="114">
        <f t="shared" si="13"/>
        <v>0.201099774512185</v>
      </c>
      <c r="AK12" s="115">
        <f t="shared" si="14"/>
        <v>6.3765718008088612E-2</v>
      </c>
    </row>
    <row r="13" spans="1:37" ht="13" x14ac:dyDescent="0.3">
      <c r="A13" s="55" t="s">
        <v>101</v>
      </c>
      <c r="B13" s="56" t="s">
        <v>562</v>
      </c>
      <c r="C13" s="57" t="s">
        <v>563</v>
      </c>
      <c r="D13" s="77">
        <v>663114760</v>
      </c>
      <c r="E13" s="78">
        <v>96547368</v>
      </c>
      <c r="F13" s="79">
        <f t="shared" si="0"/>
        <v>759662128</v>
      </c>
      <c r="G13" s="77">
        <v>663114760</v>
      </c>
      <c r="H13" s="78">
        <v>96547368</v>
      </c>
      <c r="I13" s="79">
        <f t="shared" si="1"/>
        <v>759662128</v>
      </c>
      <c r="J13" s="77">
        <v>140493617</v>
      </c>
      <c r="K13" s="78">
        <v>11133517</v>
      </c>
      <c r="L13" s="78">
        <f t="shared" si="2"/>
        <v>151627134</v>
      </c>
      <c r="M13" s="95">
        <f t="shared" si="3"/>
        <v>0.1995981218639874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140493617</v>
      </c>
      <c r="AA13" s="78">
        <v>11133517</v>
      </c>
      <c r="AB13" s="78">
        <f t="shared" si="10"/>
        <v>151627134</v>
      </c>
      <c r="AC13" s="95">
        <f t="shared" si="11"/>
        <v>0.1995981218639874</v>
      </c>
      <c r="AD13" s="77">
        <v>119035212</v>
      </c>
      <c r="AE13" s="78">
        <v>6823319</v>
      </c>
      <c r="AF13" s="78">
        <f t="shared" si="12"/>
        <v>125858531</v>
      </c>
      <c r="AG13" s="78">
        <v>667010717</v>
      </c>
      <c r="AH13" s="78">
        <v>786085436</v>
      </c>
      <c r="AI13" s="79">
        <v>125858531</v>
      </c>
      <c r="AJ13" s="114">
        <f t="shared" si="13"/>
        <v>0.18869041799818637</v>
      </c>
      <c r="AK13" s="115">
        <f t="shared" si="14"/>
        <v>0.20474260103989295</v>
      </c>
    </row>
    <row r="14" spans="1:37" ht="13" x14ac:dyDescent="0.3">
      <c r="A14" s="55" t="s">
        <v>101</v>
      </c>
      <c r="B14" s="56" t="s">
        <v>564</v>
      </c>
      <c r="C14" s="57" t="s">
        <v>565</v>
      </c>
      <c r="D14" s="77">
        <v>1943258892</v>
      </c>
      <c r="E14" s="78">
        <v>361461706</v>
      </c>
      <c r="F14" s="79">
        <f t="shared" si="0"/>
        <v>2304720598</v>
      </c>
      <c r="G14" s="77">
        <v>1956179513</v>
      </c>
      <c r="H14" s="78">
        <v>461395479</v>
      </c>
      <c r="I14" s="79">
        <f t="shared" si="1"/>
        <v>2417574992</v>
      </c>
      <c r="J14" s="77">
        <v>403100855</v>
      </c>
      <c r="K14" s="78">
        <v>18599131</v>
      </c>
      <c r="L14" s="78">
        <f t="shared" si="2"/>
        <v>421699986</v>
      </c>
      <c r="M14" s="95">
        <f t="shared" si="3"/>
        <v>0.18297228148433461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403100855</v>
      </c>
      <c r="AA14" s="78">
        <v>18599131</v>
      </c>
      <c r="AB14" s="78">
        <f t="shared" si="10"/>
        <v>421699986</v>
      </c>
      <c r="AC14" s="95">
        <f t="shared" si="11"/>
        <v>0.18297228148433461</v>
      </c>
      <c r="AD14" s="77">
        <v>384473137</v>
      </c>
      <c r="AE14" s="78">
        <v>17654768</v>
      </c>
      <c r="AF14" s="78">
        <f t="shared" si="12"/>
        <v>402127905</v>
      </c>
      <c r="AG14" s="78">
        <v>2152696865</v>
      </c>
      <c r="AH14" s="78">
        <v>2113852201</v>
      </c>
      <c r="AI14" s="79">
        <v>402127905</v>
      </c>
      <c r="AJ14" s="114">
        <f t="shared" si="13"/>
        <v>0.18680191881080294</v>
      </c>
      <c r="AK14" s="115">
        <f t="shared" si="14"/>
        <v>4.8671282834748864E-2</v>
      </c>
    </row>
    <row r="15" spans="1:37" ht="13" x14ac:dyDescent="0.3">
      <c r="A15" s="55" t="s">
        <v>101</v>
      </c>
      <c r="B15" s="56" t="s">
        <v>566</v>
      </c>
      <c r="C15" s="57" t="s">
        <v>567</v>
      </c>
      <c r="D15" s="77">
        <v>1458809231</v>
      </c>
      <c r="E15" s="78">
        <v>293798527</v>
      </c>
      <c r="F15" s="79">
        <f t="shared" si="0"/>
        <v>1752607758</v>
      </c>
      <c r="G15" s="77">
        <v>1458809231</v>
      </c>
      <c r="H15" s="78">
        <v>293798527</v>
      </c>
      <c r="I15" s="79">
        <f t="shared" si="1"/>
        <v>1752607758</v>
      </c>
      <c r="J15" s="77">
        <v>256943836</v>
      </c>
      <c r="K15" s="78">
        <v>24465688</v>
      </c>
      <c r="L15" s="78">
        <f t="shared" si="2"/>
        <v>281409524</v>
      </c>
      <c r="M15" s="95">
        <f t="shared" si="3"/>
        <v>0.16056617501290327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256943836</v>
      </c>
      <c r="AA15" s="78">
        <v>24465688</v>
      </c>
      <c r="AB15" s="78">
        <f t="shared" si="10"/>
        <v>281409524</v>
      </c>
      <c r="AC15" s="95">
        <f t="shared" si="11"/>
        <v>0.16056617501290327</v>
      </c>
      <c r="AD15" s="77">
        <v>238085280</v>
      </c>
      <c r="AE15" s="78">
        <v>24395493</v>
      </c>
      <c r="AF15" s="78">
        <f t="shared" si="12"/>
        <v>262480773</v>
      </c>
      <c r="AG15" s="78">
        <v>1565523387</v>
      </c>
      <c r="AH15" s="78">
        <v>1536779856</v>
      </c>
      <c r="AI15" s="79">
        <v>262480773</v>
      </c>
      <c r="AJ15" s="114">
        <f t="shared" si="13"/>
        <v>0.16766327170812173</v>
      </c>
      <c r="AK15" s="115">
        <f t="shared" si="14"/>
        <v>7.2114809719796114E-2</v>
      </c>
    </row>
    <row r="16" spans="1:37" ht="13" x14ac:dyDescent="0.3">
      <c r="A16" s="55" t="s">
        <v>116</v>
      </c>
      <c r="B16" s="56" t="s">
        <v>568</v>
      </c>
      <c r="C16" s="57" t="s">
        <v>569</v>
      </c>
      <c r="D16" s="77">
        <v>609032140</v>
      </c>
      <c r="E16" s="78">
        <v>15340000</v>
      </c>
      <c r="F16" s="79">
        <f t="shared" si="0"/>
        <v>624372140</v>
      </c>
      <c r="G16" s="77">
        <v>619532140</v>
      </c>
      <c r="H16" s="78">
        <v>26278000</v>
      </c>
      <c r="I16" s="79">
        <f t="shared" si="1"/>
        <v>645810140</v>
      </c>
      <c r="J16" s="77">
        <v>109276332</v>
      </c>
      <c r="K16" s="78">
        <v>1450777</v>
      </c>
      <c r="L16" s="78">
        <f t="shared" si="2"/>
        <v>110727109</v>
      </c>
      <c r="M16" s="95">
        <f t="shared" si="3"/>
        <v>0.17734152744227186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109276332</v>
      </c>
      <c r="AA16" s="78">
        <v>1450777</v>
      </c>
      <c r="AB16" s="78">
        <f t="shared" si="10"/>
        <v>110727109</v>
      </c>
      <c r="AC16" s="95">
        <f t="shared" si="11"/>
        <v>0.17734152744227186</v>
      </c>
      <c r="AD16" s="77">
        <v>94912633</v>
      </c>
      <c r="AE16" s="78">
        <v>10566594</v>
      </c>
      <c r="AF16" s="78">
        <f t="shared" si="12"/>
        <v>105479227</v>
      </c>
      <c r="AG16" s="78">
        <v>552787662</v>
      </c>
      <c r="AH16" s="78">
        <v>668320128</v>
      </c>
      <c r="AI16" s="79">
        <v>105479227</v>
      </c>
      <c r="AJ16" s="114">
        <f t="shared" si="13"/>
        <v>0.19081328012708068</v>
      </c>
      <c r="AK16" s="115">
        <f t="shared" si="14"/>
        <v>4.9752753686751916E-2</v>
      </c>
    </row>
    <row r="17" spans="1:37" ht="14" x14ac:dyDescent="0.3">
      <c r="A17" s="58" t="s">
        <v>0</v>
      </c>
      <c r="B17" s="59" t="s">
        <v>570</v>
      </c>
      <c r="C17" s="60" t="s">
        <v>0</v>
      </c>
      <c r="D17" s="80">
        <f>SUM(D11:D16)</f>
        <v>5768345590</v>
      </c>
      <c r="E17" s="81">
        <f>SUM(E11:E16)</f>
        <v>938837847</v>
      </c>
      <c r="F17" s="82">
        <f t="shared" si="0"/>
        <v>6707183437</v>
      </c>
      <c r="G17" s="80">
        <f>SUM(G11:G16)</f>
        <v>5791766211</v>
      </c>
      <c r="H17" s="81">
        <f>SUM(H11:H16)</f>
        <v>1049709620</v>
      </c>
      <c r="I17" s="82">
        <f t="shared" si="1"/>
        <v>6841475831</v>
      </c>
      <c r="J17" s="80">
        <f>SUM(J11:J16)</f>
        <v>1132860484</v>
      </c>
      <c r="K17" s="81">
        <f>SUM(K11:K16)</f>
        <v>66644767</v>
      </c>
      <c r="L17" s="81">
        <f t="shared" si="2"/>
        <v>1199505251</v>
      </c>
      <c r="M17" s="96">
        <f t="shared" si="3"/>
        <v>0.17883889150592797</v>
      </c>
      <c r="N17" s="80">
        <f>SUM(N11:N16)</f>
        <v>0</v>
      </c>
      <c r="O17" s="81">
        <f>SUM(O11:O16)</f>
        <v>0</v>
      </c>
      <c r="P17" s="81">
        <f t="shared" si="4"/>
        <v>0</v>
      </c>
      <c r="Q17" s="96">
        <f t="shared" si="5"/>
        <v>0</v>
      </c>
      <c r="R17" s="80">
        <f>SUM(R11:R16)</f>
        <v>0</v>
      </c>
      <c r="S17" s="81">
        <f>SUM(S11:S16)</f>
        <v>0</v>
      </c>
      <c r="T17" s="81">
        <f t="shared" si="6"/>
        <v>0</v>
      </c>
      <c r="U17" s="96">
        <f t="shared" si="7"/>
        <v>0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v>1132860484</v>
      </c>
      <c r="AA17" s="81">
        <v>66644767</v>
      </c>
      <c r="AB17" s="81">
        <f t="shared" si="10"/>
        <v>1199505251</v>
      </c>
      <c r="AC17" s="96">
        <f t="shared" si="11"/>
        <v>0.17883889150592797</v>
      </c>
      <c r="AD17" s="80">
        <f>SUM(AD11:AD16)</f>
        <v>1043716635</v>
      </c>
      <c r="AE17" s="81">
        <f>SUM(AE11:AE16)</f>
        <v>70200674</v>
      </c>
      <c r="AF17" s="81">
        <f t="shared" si="12"/>
        <v>1113917309</v>
      </c>
      <c r="AG17" s="81">
        <f>SUM(AG11:AG16)</f>
        <v>6053414618</v>
      </c>
      <c r="AH17" s="81">
        <f>SUM(AH11:AH16)</f>
        <v>6329719512</v>
      </c>
      <c r="AI17" s="82">
        <f>SUM(AI11:AI16)</f>
        <v>1113917309</v>
      </c>
      <c r="AJ17" s="116">
        <f t="shared" si="13"/>
        <v>0.18401470563204697</v>
      </c>
      <c r="AK17" s="117">
        <f t="shared" si="14"/>
        <v>7.6835094767344181E-2</v>
      </c>
    </row>
    <row r="18" spans="1:37" ht="13" x14ac:dyDescent="0.3">
      <c r="A18" s="55" t="s">
        <v>101</v>
      </c>
      <c r="B18" s="56" t="s">
        <v>571</v>
      </c>
      <c r="C18" s="57" t="s">
        <v>572</v>
      </c>
      <c r="D18" s="77">
        <v>1019335308</v>
      </c>
      <c r="E18" s="78">
        <v>80046825</v>
      </c>
      <c r="F18" s="79">
        <f t="shared" si="0"/>
        <v>1099382133</v>
      </c>
      <c r="G18" s="77">
        <v>1026846121</v>
      </c>
      <c r="H18" s="78">
        <v>85160542</v>
      </c>
      <c r="I18" s="79">
        <f t="shared" si="1"/>
        <v>1112006663</v>
      </c>
      <c r="J18" s="77">
        <v>193399853</v>
      </c>
      <c r="K18" s="78">
        <v>3740857</v>
      </c>
      <c r="L18" s="78">
        <f t="shared" si="2"/>
        <v>197140710</v>
      </c>
      <c r="M18" s="95">
        <f t="shared" si="3"/>
        <v>0.17931955057523205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193399853</v>
      </c>
      <c r="AA18" s="78">
        <v>3740857</v>
      </c>
      <c r="AB18" s="78">
        <f t="shared" si="10"/>
        <v>197140710</v>
      </c>
      <c r="AC18" s="95">
        <f t="shared" si="11"/>
        <v>0.17931955057523205</v>
      </c>
      <c r="AD18" s="77">
        <v>205155935</v>
      </c>
      <c r="AE18" s="78">
        <v>6092113</v>
      </c>
      <c r="AF18" s="78">
        <f t="shared" si="12"/>
        <v>211248048</v>
      </c>
      <c r="AG18" s="78">
        <v>1082094731</v>
      </c>
      <c r="AH18" s="78">
        <v>1073021872</v>
      </c>
      <c r="AI18" s="79">
        <v>211248048</v>
      </c>
      <c r="AJ18" s="114">
        <f t="shared" si="13"/>
        <v>0.19522139970571578</v>
      </c>
      <c r="AK18" s="115">
        <f t="shared" si="14"/>
        <v>-6.6780915296315579E-2</v>
      </c>
    </row>
    <row r="19" spans="1:37" ht="13" x14ac:dyDescent="0.3">
      <c r="A19" s="55" t="s">
        <v>101</v>
      </c>
      <c r="B19" s="56" t="s">
        <v>93</v>
      </c>
      <c r="C19" s="57" t="s">
        <v>94</v>
      </c>
      <c r="D19" s="77">
        <v>3677014677</v>
      </c>
      <c r="E19" s="78">
        <v>714165948</v>
      </c>
      <c r="F19" s="79">
        <f t="shared" si="0"/>
        <v>4391180625</v>
      </c>
      <c r="G19" s="77">
        <v>3676738017</v>
      </c>
      <c r="H19" s="78">
        <v>716748444</v>
      </c>
      <c r="I19" s="79">
        <f t="shared" si="1"/>
        <v>4393486461</v>
      </c>
      <c r="J19" s="77">
        <v>832218134</v>
      </c>
      <c r="K19" s="78">
        <v>39832782</v>
      </c>
      <c r="L19" s="78">
        <f t="shared" si="2"/>
        <v>872050916</v>
      </c>
      <c r="M19" s="95">
        <f t="shared" si="3"/>
        <v>0.19859144737413301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832218134</v>
      </c>
      <c r="AA19" s="78">
        <v>39832782</v>
      </c>
      <c r="AB19" s="78">
        <f t="shared" si="10"/>
        <v>872050916</v>
      </c>
      <c r="AC19" s="95">
        <f t="shared" si="11"/>
        <v>0.19859144737413301</v>
      </c>
      <c r="AD19" s="77">
        <v>901412461</v>
      </c>
      <c r="AE19" s="78">
        <v>36422773</v>
      </c>
      <c r="AF19" s="78">
        <f t="shared" si="12"/>
        <v>937835234</v>
      </c>
      <c r="AG19" s="78">
        <v>4095004389</v>
      </c>
      <c r="AH19" s="78">
        <v>4015851263</v>
      </c>
      <c r="AI19" s="79">
        <v>937835234</v>
      </c>
      <c r="AJ19" s="114">
        <f t="shared" si="13"/>
        <v>0.22901934770063076</v>
      </c>
      <c r="AK19" s="115">
        <f t="shared" si="14"/>
        <v>-7.0144856596420002E-2</v>
      </c>
    </row>
    <row r="20" spans="1:37" ht="13" x14ac:dyDescent="0.3">
      <c r="A20" s="55" t="s">
        <v>101</v>
      </c>
      <c r="B20" s="56" t="s">
        <v>95</v>
      </c>
      <c r="C20" s="57" t="s">
        <v>96</v>
      </c>
      <c r="D20" s="77">
        <v>2741080854</v>
      </c>
      <c r="E20" s="78">
        <v>642490175</v>
      </c>
      <c r="F20" s="79">
        <f t="shared" si="0"/>
        <v>3383571029</v>
      </c>
      <c r="G20" s="77">
        <v>2748524997</v>
      </c>
      <c r="H20" s="78">
        <v>677608824</v>
      </c>
      <c r="I20" s="79">
        <f t="shared" si="1"/>
        <v>3426133821</v>
      </c>
      <c r="J20" s="77">
        <v>340999736</v>
      </c>
      <c r="K20" s="78">
        <v>51098535</v>
      </c>
      <c r="L20" s="78">
        <f t="shared" si="2"/>
        <v>392098271</v>
      </c>
      <c r="M20" s="95">
        <f t="shared" si="3"/>
        <v>0.1158829732372673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340999736</v>
      </c>
      <c r="AA20" s="78">
        <v>51098535</v>
      </c>
      <c r="AB20" s="78">
        <f t="shared" si="10"/>
        <v>392098271</v>
      </c>
      <c r="AC20" s="95">
        <f t="shared" si="11"/>
        <v>0.1158829732372673</v>
      </c>
      <c r="AD20" s="77">
        <v>336995631</v>
      </c>
      <c r="AE20" s="78">
        <v>27342746</v>
      </c>
      <c r="AF20" s="78">
        <f t="shared" si="12"/>
        <v>364338377</v>
      </c>
      <c r="AG20" s="78">
        <v>3111079435</v>
      </c>
      <c r="AH20" s="78">
        <v>3047355490</v>
      </c>
      <c r="AI20" s="79">
        <v>364338377</v>
      </c>
      <c r="AJ20" s="114">
        <f t="shared" si="13"/>
        <v>0.11710995640328289</v>
      </c>
      <c r="AK20" s="115">
        <f t="shared" si="14"/>
        <v>7.6192615855013246E-2</v>
      </c>
    </row>
    <row r="21" spans="1:37" ht="13" x14ac:dyDescent="0.3">
      <c r="A21" s="55" t="s">
        <v>101</v>
      </c>
      <c r="B21" s="56" t="s">
        <v>573</v>
      </c>
      <c r="C21" s="57" t="s">
        <v>574</v>
      </c>
      <c r="D21" s="77">
        <v>1797137157</v>
      </c>
      <c r="E21" s="78">
        <v>186345310</v>
      </c>
      <c r="F21" s="79">
        <f t="shared" si="0"/>
        <v>1983482467</v>
      </c>
      <c r="G21" s="77">
        <v>1797137157</v>
      </c>
      <c r="H21" s="78">
        <v>186345310</v>
      </c>
      <c r="I21" s="79">
        <f t="shared" si="1"/>
        <v>1983482467</v>
      </c>
      <c r="J21" s="77">
        <v>310467697</v>
      </c>
      <c r="K21" s="78">
        <v>31400209</v>
      </c>
      <c r="L21" s="78">
        <f t="shared" si="2"/>
        <v>341867906</v>
      </c>
      <c r="M21" s="95">
        <f t="shared" si="3"/>
        <v>0.17235741262541748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310467697</v>
      </c>
      <c r="AA21" s="78">
        <v>31400209</v>
      </c>
      <c r="AB21" s="78">
        <f t="shared" si="10"/>
        <v>341867906</v>
      </c>
      <c r="AC21" s="95">
        <f t="shared" si="11"/>
        <v>0.17235741262541748</v>
      </c>
      <c r="AD21" s="77">
        <v>307261585</v>
      </c>
      <c r="AE21" s="78">
        <v>27289530</v>
      </c>
      <c r="AF21" s="78">
        <f t="shared" si="12"/>
        <v>334551115</v>
      </c>
      <c r="AG21" s="78">
        <v>1805068497</v>
      </c>
      <c r="AH21" s="78">
        <v>1843590351</v>
      </c>
      <c r="AI21" s="79">
        <v>334551115</v>
      </c>
      <c r="AJ21" s="114">
        <f t="shared" si="13"/>
        <v>0.18533984475160889</v>
      </c>
      <c r="AK21" s="115">
        <f t="shared" si="14"/>
        <v>2.1870472618212622E-2</v>
      </c>
    </row>
    <row r="22" spans="1:37" ht="13" x14ac:dyDescent="0.3">
      <c r="A22" s="55" t="s">
        <v>101</v>
      </c>
      <c r="B22" s="56" t="s">
        <v>575</v>
      </c>
      <c r="C22" s="57" t="s">
        <v>576</v>
      </c>
      <c r="D22" s="77">
        <v>1131330009</v>
      </c>
      <c r="E22" s="78">
        <v>136175652</v>
      </c>
      <c r="F22" s="79">
        <f t="shared" si="0"/>
        <v>1267505661</v>
      </c>
      <c r="G22" s="77">
        <v>578799188</v>
      </c>
      <c r="H22" s="78">
        <v>132765412</v>
      </c>
      <c r="I22" s="79">
        <f t="shared" si="1"/>
        <v>711564600</v>
      </c>
      <c r="J22" s="77">
        <v>302125028</v>
      </c>
      <c r="K22" s="78">
        <v>17907549</v>
      </c>
      <c r="L22" s="78">
        <f t="shared" si="2"/>
        <v>320032577</v>
      </c>
      <c r="M22" s="95">
        <f t="shared" si="3"/>
        <v>0.25249005732054086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302125028</v>
      </c>
      <c r="AA22" s="78">
        <v>17907549</v>
      </c>
      <c r="AB22" s="78">
        <f t="shared" si="10"/>
        <v>320032577</v>
      </c>
      <c r="AC22" s="95">
        <f t="shared" si="11"/>
        <v>0.25249005732054086</v>
      </c>
      <c r="AD22" s="77">
        <v>251256556</v>
      </c>
      <c r="AE22" s="78">
        <v>22877114</v>
      </c>
      <c r="AF22" s="78">
        <f t="shared" si="12"/>
        <v>274133670</v>
      </c>
      <c r="AG22" s="78">
        <v>1227780909</v>
      </c>
      <c r="AH22" s="78">
        <v>1318601191</v>
      </c>
      <c r="AI22" s="79">
        <v>274133670</v>
      </c>
      <c r="AJ22" s="114">
        <f t="shared" si="13"/>
        <v>0.22327572288387815</v>
      </c>
      <c r="AK22" s="115">
        <f t="shared" si="14"/>
        <v>0.16743257769102216</v>
      </c>
    </row>
    <row r="23" spans="1:37" ht="13" x14ac:dyDescent="0.3">
      <c r="A23" s="55" t="s">
        <v>116</v>
      </c>
      <c r="B23" s="56" t="s">
        <v>577</v>
      </c>
      <c r="C23" s="57" t="s">
        <v>578</v>
      </c>
      <c r="D23" s="77">
        <v>483177290</v>
      </c>
      <c r="E23" s="78">
        <v>112650200</v>
      </c>
      <c r="F23" s="79">
        <f t="shared" si="0"/>
        <v>595827490</v>
      </c>
      <c r="G23" s="77">
        <v>483177290</v>
      </c>
      <c r="H23" s="78">
        <v>123438700</v>
      </c>
      <c r="I23" s="79">
        <f t="shared" si="1"/>
        <v>606615990</v>
      </c>
      <c r="J23" s="77">
        <v>88685718</v>
      </c>
      <c r="K23" s="78">
        <v>4193374</v>
      </c>
      <c r="L23" s="78">
        <f t="shared" si="2"/>
        <v>92879092</v>
      </c>
      <c r="M23" s="95">
        <f t="shared" si="3"/>
        <v>0.15588252230523972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88685718</v>
      </c>
      <c r="AA23" s="78">
        <v>4193374</v>
      </c>
      <c r="AB23" s="78">
        <f t="shared" si="10"/>
        <v>92879092</v>
      </c>
      <c r="AC23" s="95">
        <f t="shared" si="11"/>
        <v>0.15588252230523972</v>
      </c>
      <c r="AD23" s="77">
        <v>93357634</v>
      </c>
      <c r="AE23" s="78">
        <v>14994131</v>
      </c>
      <c r="AF23" s="78">
        <f t="shared" si="12"/>
        <v>108351765</v>
      </c>
      <c r="AG23" s="78">
        <v>643588348</v>
      </c>
      <c r="AH23" s="78">
        <v>644624518</v>
      </c>
      <c r="AI23" s="79">
        <v>108351765</v>
      </c>
      <c r="AJ23" s="114">
        <f t="shared" si="13"/>
        <v>0.16835569714198742</v>
      </c>
      <c r="AK23" s="115">
        <f t="shared" si="14"/>
        <v>-0.14280037800953216</v>
      </c>
    </row>
    <row r="24" spans="1:37" ht="14" x14ac:dyDescent="0.3">
      <c r="A24" s="58" t="s">
        <v>0</v>
      </c>
      <c r="B24" s="59" t="s">
        <v>579</v>
      </c>
      <c r="C24" s="60" t="s">
        <v>0</v>
      </c>
      <c r="D24" s="80">
        <f>SUM(D18:D23)</f>
        <v>10849075295</v>
      </c>
      <c r="E24" s="81">
        <f>SUM(E18:E23)</f>
        <v>1871874110</v>
      </c>
      <c r="F24" s="82">
        <f t="shared" si="0"/>
        <v>12720949405</v>
      </c>
      <c r="G24" s="80">
        <f>SUM(G18:G23)</f>
        <v>10311222770</v>
      </c>
      <c r="H24" s="81">
        <f>SUM(H18:H23)</f>
        <v>1922067232</v>
      </c>
      <c r="I24" s="82">
        <f t="shared" si="1"/>
        <v>12233290002</v>
      </c>
      <c r="J24" s="80">
        <f>SUM(J18:J23)</f>
        <v>2067896166</v>
      </c>
      <c r="K24" s="81">
        <f>SUM(K18:K23)</f>
        <v>148173306</v>
      </c>
      <c r="L24" s="81">
        <f t="shared" si="2"/>
        <v>2216069472</v>
      </c>
      <c r="M24" s="96">
        <f t="shared" si="3"/>
        <v>0.1742062955716944</v>
      </c>
      <c r="N24" s="80">
        <f>SUM(N18:N23)</f>
        <v>0</v>
      </c>
      <c r="O24" s="81">
        <f>SUM(O18:O23)</f>
        <v>0</v>
      </c>
      <c r="P24" s="81">
        <f t="shared" si="4"/>
        <v>0</v>
      </c>
      <c r="Q24" s="96">
        <f t="shared" si="5"/>
        <v>0</v>
      </c>
      <c r="R24" s="80">
        <f>SUM(R18:R23)</f>
        <v>0</v>
      </c>
      <c r="S24" s="81">
        <f>SUM(S18:S23)</f>
        <v>0</v>
      </c>
      <c r="T24" s="81">
        <f t="shared" si="6"/>
        <v>0</v>
      </c>
      <c r="U24" s="96">
        <f t="shared" si="7"/>
        <v>0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v>2067896166</v>
      </c>
      <c r="AA24" s="81">
        <v>148173306</v>
      </c>
      <c r="AB24" s="81">
        <f t="shared" si="10"/>
        <v>2216069472</v>
      </c>
      <c r="AC24" s="96">
        <f t="shared" si="11"/>
        <v>0.1742062955716944</v>
      </c>
      <c r="AD24" s="80">
        <f>SUM(AD18:AD23)</f>
        <v>2095439802</v>
      </c>
      <c r="AE24" s="81">
        <f>SUM(AE18:AE23)</f>
        <v>135018407</v>
      </c>
      <c r="AF24" s="81">
        <f t="shared" si="12"/>
        <v>2230458209</v>
      </c>
      <c r="AG24" s="81">
        <f>SUM(AG18:AG23)</f>
        <v>11964616309</v>
      </c>
      <c r="AH24" s="81">
        <f>SUM(AH18:AH23)</f>
        <v>11943044685</v>
      </c>
      <c r="AI24" s="82">
        <f>SUM(AI18:AI23)</f>
        <v>2230458209</v>
      </c>
      <c r="AJ24" s="116">
        <f t="shared" si="13"/>
        <v>0.18642120661422373</v>
      </c>
      <c r="AK24" s="117">
        <f t="shared" si="14"/>
        <v>-6.4510229072846093E-3</v>
      </c>
    </row>
    <row r="25" spans="1:37" ht="13" x14ac:dyDescent="0.3">
      <c r="A25" s="55" t="s">
        <v>101</v>
      </c>
      <c r="B25" s="56" t="s">
        <v>580</v>
      </c>
      <c r="C25" s="57" t="s">
        <v>581</v>
      </c>
      <c r="D25" s="77">
        <v>884103200</v>
      </c>
      <c r="E25" s="78">
        <v>88830340</v>
      </c>
      <c r="F25" s="79">
        <f t="shared" si="0"/>
        <v>972933540</v>
      </c>
      <c r="G25" s="77">
        <v>884251582</v>
      </c>
      <c r="H25" s="78">
        <v>114414752</v>
      </c>
      <c r="I25" s="79">
        <f t="shared" si="1"/>
        <v>998666334</v>
      </c>
      <c r="J25" s="77">
        <v>179027724</v>
      </c>
      <c r="K25" s="78">
        <v>6473543</v>
      </c>
      <c r="L25" s="78">
        <f t="shared" si="2"/>
        <v>185501267</v>
      </c>
      <c r="M25" s="95">
        <f t="shared" si="3"/>
        <v>0.19066180717749745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179027724</v>
      </c>
      <c r="AA25" s="78">
        <v>6473543</v>
      </c>
      <c r="AB25" s="78">
        <f t="shared" si="10"/>
        <v>185501267</v>
      </c>
      <c r="AC25" s="95">
        <f t="shared" si="11"/>
        <v>0.19066180717749745</v>
      </c>
      <c r="AD25" s="77">
        <v>180965881</v>
      </c>
      <c r="AE25" s="78">
        <v>9860574</v>
      </c>
      <c r="AF25" s="78">
        <f t="shared" si="12"/>
        <v>190826455</v>
      </c>
      <c r="AG25" s="78">
        <v>1006619324</v>
      </c>
      <c r="AH25" s="78">
        <v>1016217673</v>
      </c>
      <c r="AI25" s="79">
        <v>190826455</v>
      </c>
      <c r="AJ25" s="114">
        <f t="shared" si="13"/>
        <v>0.18957161903241984</v>
      </c>
      <c r="AK25" s="115">
        <f t="shared" si="14"/>
        <v>-2.7905921115602084E-2</v>
      </c>
    </row>
    <row r="26" spans="1:37" ht="13" x14ac:dyDescent="0.3">
      <c r="A26" s="55" t="s">
        <v>101</v>
      </c>
      <c r="B26" s="56" t="s">
        <v>582</v>
      </c>
      <c r="C26" s="57" t="s">
        <v>583</v>
      </c>
      <c r="D26" s="77">
        <v>2112340281</v>
      </c>
      <c r="E26" s="78">
        <v>258345615</v>
      </c>
      <c r="F26" s="79">
        <f t="shared" si="0"/>
        <v>2370685896</v>
      </c>
      <c r="G26" s="77">
        <v>2112340281</v>
      </c>
      <c r="H26" s="78">
        <v>258345615</v>
      </c>
      <c r="I26" s="79">
        <f t="shared" si="1"/>
        <v>2370685896</v>
      </c>
      <c r="J26" s="77">
        <v>426967409</v>
      </c>
      <c r="K26" s="78">
        <v>21403217</v>
      </c>
      <c r="L26" s="78">
        <f t="shared" si="2"/>
        <v>448370626</v>
      </c>
      <c r="M26" s="95">
        <f t="shared" si="3"/>
        <v>0.18913118214290839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426967409</v>
      </c>
      <c r="AA26" s="78">
        <v>21403217</v>
      </c>
      <c r="AB26" s="78">
        <f t="shared" si="10"/>
        <v>448370626</v>
      </c>
      <c r="AC26" s="95">
        <f t="shared" si="11"/>
        <v>0.18913118214290839</v>
      </c>
      <c r="AD26" s="77">
        <v>396311845</v>
      </c>
      <c r="AE26" s="78">
        <v>10866422</v>
      </c>
      <c r="AF26" s="78">
        <f t="shared" si="12"/>
        <v>407178267</v>
      </c>
      <c r="AG26" s="78">
        <v>2128837226</v>
      </c>
      <c r="AH26" s="78">
        <v>2266053180</v>
      </c>
      <c r="AI26" s="79">
        <v>407178267</v>
      </c>
      <c r="AJ26" s="114">
        <f t="shared" si="13"/>
        <v>0.19126791941959398</v>
      </c>
      <c r="AK26" s="115">
        <f t="shared" si="14"/>
        <v>0.10116541657170508</v>
      </c>
    </row>
    <row r="27" spans="1:37" ht="13" x14ac:dyDescent="0.3">
      <c r="A27" s="55" t="s">
        <v>101</v>
      </c>
      <c r="B27" s="56" t="s">
        <v>584</v>
      </c>
      <c r="C27" s="57" t="s">
        <v>585</v>
      </c>
      <c r="D27" s="77">
        <v>544815621</v>
      </c>
      <c r="E27" s="78">
        <v>41825806</v>
      </c>
      <c r="F27" s="79">
        <f t="shared" si="0"/>
        <v>586641427</v>
      </c>
      <c r="G27" s="77">
        <v>544815621</v>
      </c>
      <c r="H27" s="78">
        <v>41825806</v>
      </c>
      <c r="I27" s="79">
        <f t="shared" si="1"/>
        <v>586641427</v>
      </c>
      <c r="J27" s="77">
        <v>120136662</v>
      </c>
      <c r="K27" s="78">
        <v>1559797</v>
      </c>
      <c r="L27" s="78">
        <f t="shared" si="2"/>
        <v>121696459</v>
      </c>
      <c r="M27" s="95">
        <f t="shared" si="3"/>
        <v>0.20744607080058805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120136662</v>
      </c>
      <c r="AA27" s="78">
        <v>1559797</v>
      </c>
      <c r="AB27" s="78">
        <f t="shared" si="10"/>
        <v>121696459</v>
      </c>
      <c r="AC27" s="95">
        <f t="shared" si="11"/>
        <v>0.20744607080058805</v>
      </c>
      <c r="AD27" s="77">
        <v>104683906</v>
      </c>
      <c r="AE27" s="78">
        <v>1471967</v>
      </c>
      <c r="AF27" s="78">
        <f t="shared" si="12"/>
        <v>106155873</v>
      </c>
      <c r="AG27" s="78">
        <v>574107117</v>
      </c>
      <c r="AH27" s="78">
        <v>546939068</v>
      </c>
      <c r="AI27" s="79">
        <v>106155873</v>
      </c>
      <c r="AJ27" s="114">
        <f t="shared" si="13"/>
        <v>0.18490603905890962</v>
      </c>
      <c r="AK27" s="115">
        <f t="shared" si="14"/>
        <v>0.14639402946646207</v>
      </c>
    </row>
    <row r="28" spans="1:37" ht="13" x14ac:dyDescent="0.3">
      <c r="A28" s="55" t="s">
        <v>101</v>
      </c>
      <c r="B28" s="56" t="s">
        <v>586</v>
      </c>
      <c r="C28" s="57" t="s">
        <v>587</v>
      </c>
      <c r="D28" s="77">
        <v>564229687</v>
      </c>
      <c r="E28" s="78">
        <v>102615966</v>
      </c>
      <c r="F28" s="79">
        <f t="shared" si="0"/>
        <v>666845653</v>
      </c>
      <c r="G28" s="77">
        <v>565612028</v>
      </c>
      <c r="H28" s="78">
        <v>114044794</v>
      </c>
      <c r="I28" s="79">
        <f t="shared" si="1"/>
        <v>679656822</v>
      </c>
      <c r="J28" s="77">
        <v>118833674</v>
      </c>
      <c r="K28" s="78">
        <v>3309271</v>
      </c>
      <c r="L28" s="78">
        <f t="shared" si="2"/>
        <v>122142945</v>
      </c>
      <c r="M28" s="95">
        <f t="shared" si="3"/>
        <v>0.1831652413875749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118833674</v>
      </c>
      <c r="AA28" s="78">
        <v>3309271</v>
      </c>
      <c r="AB28" s="78">
        <f t="shared" si="10"/>
        <v>122142945</v>
      </c>
      <c r="AC28" s="95">
        <f t="shared" si="11"/>
        <v>0.1831652413875749</v>
      </c>
      <c r="AD28" s="77">
        <v>89406835</v>
      </c>
      <c r="AE28" s="78">
        <v>5760144</v>
      </c>
      <c r="AF28" s="78">
        <f t="shared" si="12"/>
        <v>95166979</v>
      </c>
      <c r="AG28" s="78">
        <v>583620116</v>
      </c>
      <c r="AH28" s="78">
        <v>657670988</v>
      </c>
      <c r="AI28" s="79">
        <v>95166979</v>
      </c>
      <c r="AJ28" s="114">
        <f t="shared" si="13"/>
        <v>0.16306322621682903</v>
      </c>
      <c r="AK28" s="115">
        <f t="shared" si="14"/>
        <v>0.28345930787610696</v>
      </c>
    </row>
    <row r="29" spans="1:37" ht="13" x14ac:dyDescent="0.3">
      <c r="A29" s="55" t="s">
        <v>116</v>
      </c>
      <c r="B29" s="56" t="s">
        <v>588</v>
      </c>
      <c r="C29" s="57" t="s">
        <v>589</v>
      </c>
      <c r="D29" s="77">
        <v>306766993</v>
      </c>
      <c r="E29" s="78">
        <v>14877500</v>
      </c>
      <c r="F29" s="79">
        <f t="shared" si="0"/>
        <v>321644493</v>
      </c>
      <c r="G29" s="77">
        <v>307545993</v>
      </c>
      <c r="H29" s="78">
        <v>15904274</v>
      </c>
      <c r="I29" s="79">
        <f t="shared" si="1"/>
        <v>323450267</v>
      </c>
      <c r="J29" s="77">
        <v>69314577</v>
      </c>
      <c r="K29" s="78">
        <v>7378</v>
      </c>
      <c r="L29" s="78">
        <f t="shared" si="2"/>
        <v>69321955</v>
      </c>
      <c r="M29" s="95">
        <f t="shared" si="3"/>
        <v>0.21552352522323459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69314577</v>
      </c>
      <c r="AA29" s="78">
        <v>7378</v>
      </c>
      <c r="AB29" s="78">
        <f t="shared" si="10"/>
        <v>69321955</v>
      </c>
      <c r="AC29" s="95">
        <f t="shared" si="11"/>
        <v>0.21552352522323459</v>
      </c>
      <c r="AD29" s="77">
        <v>67056870</v>
      </c>
      <c r="AE29" s="78">
        <v>330643</v>
      </c>
      <c r="AF29" s="78">
        <f t="shared" si="12"/>
        <v>67387513</v>
      </c>
      <c r="AG29" s="78">
        <v>314811338</v>
      </c>
      <c r="AH29" s="78">
        <v>326516291</v>
      </c>
      <c r="AI29" s="79">
        <v>67387513</v>
      </c>
      <c r="AJ29" s="114">
        <f t="shared" si="13"/>
        <v>0.21405681710231161</v>
      </c>
      <c r="AK29" s="115">
        <f t="shared" si="14"/>
        <v>2.8706238201727352E-2</v>
      </c>
    </row>
    <row r="30" spans="1:37" ht="14" x14ac:dyDescent="0.3">
      <c r="A30" s="58" t="s">
        <v>0</v>
      </c>
      <c r="B30" s="59" t="s">
        <v>590</v>
      </c>
      <c r="C30" s="60" t="s">
        <v>0</v>
      </c>
      <c r="D30" s="80">
        <f>SUM(D25:D29)</f>
        <v>4412255782</v>
      </c>
      <c r="E30" s="81">
        <f>SUM(E25:E29)</f>
        <v>506495227</v>
      </c>
      <c r="F30" s="82">
        <f t="shared" si="0"/>
        <v>4918751009</v>
      </c>
      <c r="G30" s="80">
        <f>SUM(G25:G29)</f>
        <v>4414565505</v>
      </c>
      <c r="H30" s="81">
        <f>SUM(H25:H29)</f>
        <v>544535241</v>
      </c>
      <c r="I30" s="82">
        <f t="shared" si="1"/>
        <v>4959100746</v>
      </c>
      <c r="J30" s="80">
        <f>SUM(J25:J29)</f>
        <v>914280046</v>
      </c>
      <c r="K30" s="81">
        <f>SUM(K25:K29)</f>
        <v>32753206</v>
      </c>
      <c r="L30" s="81">
        <f t="shared" si="2"/>
        <v>947033252</v>
      </c>
      <c r="M30" s="96">
        <f t="shared" si="3"/>
        <v>0.19253531033938945</v>
      </c>
      <c r="N30" s="80">
        <f>SUM(N25:N29)</f>
        <v>0</v>
      </c>
      <c r="O30" s="81">
        <f>SUM(O25:O29)</f>
        <v>0</v>
      </c>
      <c r="P30" s="81">
        <f t="shared" si="4"/>
        <v>0</v>
      </c>
      <c r="Q30" s="96">
        <f t="shared" si="5"/>
        <v>0</v>
      </c>
      <c r="R30" s="80">
        <f>SUM(R25:R29)</f>
        <v>0</v>
      </c>
      <c r="S30" s="81">
        <f>SUM(S25:S29)</f>
        <v>0</v>
      </c>
      <c r="T30" s="81">
        <f t="shared" si="6"/>
        <v>0</v>
      </c>
      <c r="U30" s="96">
        <f t="shared" si="7"/>
        <v>0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v>914280046</v>
      </c>
      <c r="AA30" s="81">
        <v>32753206</v>
      </c>
      <c r="AB30" s="81">
        <f t="shared" si="10"/>
        <v>947033252</v>
      </c>
      <c r="AC30" s="96">
        <f t="shared" si="11"/>
        <v>0.19253531033938945</v>
      </c>
      <c r="AD30" s="80">
        <f>SUM(AD25:AD29)</f>
        <v>838425337</v>
      </c>
      <c r="AE30" s="81">
        <f>SUM(AE25:AE29)</f>
        <v>28289750</v>
      </c>
      <c r="AF30" s="81">
        <f t="shared" si="12"/>
        <v>866715087</v>
      </c>
      <c r="AG30" s="81">
        <f>SUM(AG25:AG29)</f>
        <v>4607995121</v>
      </c>
      <c r="AH30" s="81">
        <f>SUM(AH25:AH29)</f>
        <v>4813397200</v>
      </c>
      <c r="AI30" s="82">
        <f>SUM(AI25:AI29)</f>
        <v>866715087</v>
      </c>
      <c r="AJ30" s="116">
        <f t="shared" si="13"/>
        <v>0.18808941073963434</v>
      </c>
      <c r="AK30" s="117">
        <f t="shared" si="14"/>
        <v>9.2669628352736844E-2</v>
      </c>
    </row>
    <row r="31" spans="1:37" ht="13" x14ac:dyDescent="0.3">
      <c r="A31" s="55" t="s">
        <v>101</v>
      </c>
      <c r="B31" s="56" t="s">
        <v>591</v>
      </c>
      <c r="C31" s="57" t="s">
        <v>592</v>
      </c>
      <c r="D31" s="77">
        <v>262857012</v>
      </c>
      <c r="E31" s="78">
        <v>13720700</v>
      </c>
      <c r="F31" s="79">
        <f t="shared" si="0"/>
        <v>276577712</v>
      </c>
      <c r="G31" s="77">
        <v>262857012</v>
      </c>
      <c r="H31" s="78">
        <v>13720700</v>
      </c>
      <c r="I31" s="79">
        <f t="shared" si="1"/>
        <v>276577712</v>
      </c>
      <c r="J31" s="77">
        <v>50803056</v>
      </c>
      <c r="K31" s="78">
        <v>5613528</v>
      </c>
      <c r="L31" s="78">
        <f t="shared" si="2"/>
        <v>56416584</v>
      </c>
      <c r="M31" s="95">
        <f t="shared" si="3"/>
        <v>0.20398094839977562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50803056</v>
      </c>
      <c r="AA31" s="78">
        <v>5613528</v>
      </c>
      <c r="AB31" s="78">
        <f t="shared" si="10"/>
        <v>56416584</v>
      </c>
      <c r="AC31" s="95">
        <f t="shared" si="11"/>
        <v>0.20398094839977562</v>
      </c>
      <c r="AD31" s="77">
        <v>40852308</v>
      </c>
      <c r="AE31" s="78">
        <v>2447179</v>
      </c>
      <c r="AF31" s="78">
        <f t="shared" si="12"/>
        <v>43299487</v>
      </c>
      <c r="AG31" s="78">
        <v>283513808</v>
      </c>
      <c r="AH31" s="78">
        <v>283513808</v>
      </c>
      <c r="AI31" s="79">
        <v>43299487</v>
      </c>
      <c r="AJ31" s="114">
        <f t="shared" si="13"/>
        <v>0.15272443802807656</v>
      </c>
      <c r="AK31" s="115">
        <f t="shared" si="14"/>
        <v>0.30293885467973336</v>
      </c>
    </row>
    <row r="32" spans="1:37" ht="13" x14ac:dyDescent="0.3">
      <c r="A32" s="55" t="s">
        <v>101</v>
      </c>
      <c r="B32" s="56" t="s">
        <v>593</v>
      </c>
      <c r="C32" s="57" t="s">
        <v>594</v>
      </c>
      <c r="D32" s="77">
        <v>805898083</v>
      </c>
      <c r="E32" s="78">
        <v>187628300</v>
      </c>
      <c r="F32" s="79">
        <f t="shared" si="0"/>
        <v>993526383</v>
      </c>
      <c r="G32" s="77">
        <v>805898083</v>
      </c>
      <c r="H32" s="78">
        <v>189560222</v>
      </c>
      <c r="I32" s="79">
        <f t="shared" si="1"/>
        <v>995458305</v>
      </c>
      <c r="J32" s="77">
        <v>137878655</v>
      </c>
      <c r="K32" s="78">
        <v>44868216</v>
      </c>
      <c r="L32" s="78">
        <f t="shared" si="2"/>
        <v>182746871</v>
      </c>
      <c r="M32" s="95">
        <f t="shared" si="3"/>
        <v>0.18393761265623079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137878655</v>
      </c>
      <c r="AA32" s="78">
        <v>44868216</v>
      </c>
      <c r="AB32" s="78">
        <f t="shared" si="10"/>
        <v>182746871</v>
      </c>
      <c r="AC32" s="95">
        <f t="shared" si="11"/>
        <v>0.18393761265623079</v>
      </c>
      <c r="AD32" s="77">
        <v>118502597</v>
      </c>
      <c r="AE32" s="78">
        <v>7322706</v>
      </c>
      <c r="AF32" s="78">
        <f t="shared" si="12"/>
        <v>125825303</v>
      </c>
      <c r="AG32" s="78">
        <v>931940072</v>
      </c>
      <c r="AH32" s="78">
        <v>977483253</v>
      </c>
      <c r="AI32" s="79">
        <v>125825303</v>
      </c>
      <c r="AJ32" s="114">
        <f t="shared" si="13"/>
        <v>0.13501437139618994</v>
      </c>
      <c r="AK32" s="115">
        <f t="shared" si="14"/>
        <v>0.45238570178527615</v>
      </c>
    </row>
    <row r="33" spans="1:37" ht="13" x14ac:dyDescent="0.3">
      <c r="A33" s="55" t="s">
        <v>101</v>
      </c>
      <c r="B33" s="56" t="s">
        <v>595</v>
      </c>
      <c r="C33" s="57" t="s">
        <v>596</v>
      </c>
      <c r="D33" s="77">
        <v>1976792813</v>
      </c>
      <c r="E33" s="78">
        <v>402928895</v>
      </c>
      <c r="F33" s="79">
        <f t="shared" si="0"/>
        <v>2379721708</v>
      </c>
      <c r="G33" s="77">
        <v>1976920954</v>
      </c>
      <c r="H33" s="78">
        <v>459941090</v>
      </c>
      <c r="I33" s="79">
        <f t="shared" si="1"/>
        <v>2436862044</v>
      </c>
      <c r="J33" s="77">
        <v>392869084</v>
      </c>
      <c r="K33" s="78">
        <v>36104872</v>
      </c>
      <c r="L33" s="78">
        <f t="shared" si="2"/>
        <v>428973956</v>
      </c>
      <c r="M33" s="95">
        <f t="shared" si="3"/>
        <v>0.18026223594040519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392869084</v>
      </c>
      <c r="AA33" s="78">
        <v>36104872</v>
      </c>
      <c r="AB33" s="78">
        <f t="shared" si="10"/>
        <v>428973956</v>
      </c>
      <c r="AC33" s="95">
        <f t="shared" si="11"/>
        <v>0.18026223594040519</v>
      </c>
      <c r="AD33" s="77">
        <v>635485652</v>
      </c>
      <c r="AE33" s="78">
        <v>344992392</v>
      </c>
      <c r="AF33" s="78">
        <f t="shared" si="12"/>
        <v>980478044</v>
      </c>
      <c r="AG33" s="78">
        <v>2161419000</v>
      </c>
      <c r="AH33" s="78">
        <v>2232539918</v>
      </c>
      <c r="AI33" s="79">
        <v>980478044</v>
      </c>
      <c r="AJ33" s="114">
        <f t="shared" si="13"/>
        <v>0.45362701262457672</v>
      </c>
      <c r="AK33" s="115">
        <f t="shared" si="14"/>
        <v>-0.56248489333841722</v>
      </c>
    </row>
    <row r="34" spans="1:37" ht="13" x14ac:dyDescent="0.3">
      <c r="A34" s="55" t="s">
        <v>101</v>
      </c>
      <c r="B34" s="56" t="s">
        <v>97</v>
      </c>
      <c r="C34" s="57" t="s">
        <v>98</v>
      </c>
      <c r="D34" s="77">
        <v>3907340809</v>
      </c>
      <c r="E34" s="78">
        <v>907018426</v>
      </c>
      <c r="F34" s="79">
        <f t="shared" si="0"/>
        <v>4814359235</v>
      </c>
      <c r="G34" s="77">
        <v>3907340809</v>
      </c>
      <c r="H34" s="78">
        <v>969712045</v>
      </c>
      <c r="I34" s="79">
        <f t="shared" si="1"/>
        <v>4877052854</v>
      </c>
      <c r="J34" s="77">
        <v>638650656</v>
      </c>
      <c r="K34" s="78">
        <v>159022097</v>
      </c>
      <c r="L34" s="78">
        <f t="shared" si="2"/>
        <v>797672753</v>
      </c>
      <c r="M34" s="95">
        <f t="shared" si="3"/>
        <v>0.16568617214955295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638650656</v>
      </c>
      <c r="AA34" s="78">
        <v>159022097</v>
      </c>
      <c r="AB34" s="78">
        <f t="shared" si="10"/>
        <v>797672753</v>
      </c>
      <c r="AC34" s="95">
        <f t="shared" si="11"/>
        <v>0.16568617214955295</v>
      </c>
      <c r="AD34" s="77">
        <v>587597406</v>
      </c>
      <c r="AE34" s="78">
        <v>206024955</v>
      </c>
      <c r="AF34" s="78">
        <f t="shared" si="12"/>
        <v>793622361</v>
      </c>
      <c r="AG34" s="78">
        <v>4726436898</v>
      </c>
      <c r="AH34" s="78">
        <v>5302346235</v>
      </c>
      <c r="AI34" s="79">
        <v>793622361</v>
      </c>
      <c r="AJ34" s="114">
        <f t="shared" si="13"/>
        <v>0.16791134169924551</v>
      </c>
      <c r="AK34" s="115">
        <f t="shared" si="14"/>
        <v>5.1036767599343946E-3</v>
      </c>
    </row>
    <row r="35" spans="1:37" ht="13" x14ac:dyDescent="0.3">
      <c r="A35" s="55" t="s">
        <v>101</v>
      </c>
      <c r="B35" s="56" t="s">
        <v>597</v>
      </c>
      <c r="C35" s="57" t="s">
        <v>598</v>
      </c>
      <c r="D35" s="77">
        <v>1083927400</v>
      </c>
      <c r="E35" s="78">
        <v>81519000</v>
      </c>
      <c r="F35" s="79">
        <f t="shared" si="0"/>
        <v>1165446400</v>
      </c>
      <c r="G35" s="77">
        <v>1083927400</v>
      </c>
      <c r="H35" s="78">
        <v>83877800</v>
      </c>
      <c r="I35" s="79">
        <f t="shared" si="1"/>
        <v>1167805200</v>
      </c>
      <c r="J35" s="77">
        <v>222288002</v>
      </c>
      <c r="K35" s="78">
        <v>71133979</v>
      </c>
      <c r="L35" s="78">
        <f t="shared" si="2"/>
        <v>293421981</v>
      </c>
      <c r="M35" s="95">
        <f t="shared" si="3"/>
        <v>0.25176788996902816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222288002</v>
      </c>
      <c r="AA35" s="78">
        <v>71133979</v>
      </c>
      <c r="AB35" s="78">
        <f t="shared" si="10"/>
        <v>293421981</v>
      </c>
      <c r="AC35" s="95">
        <f t="shared" si="11"/>
        <v>0.25176788996902816</v>
      </c>
      <c r="AD35" s="77">
        <v>200389478</v>
      </c>
      <c r="AE35" s="78">
        <v>-48721078</v>
      </c>
      <c r="AF35" s="78">
        <f t="shared" si="12"/>
        <v>151668400</v>
      </c>
      <c r="AG35" s="78">
        <v>1023928300</v>
      </c>
      <c r="AH35" s="78">
        <v>1075561900</v>
      </c>
      <c r="AI35" s="79">
        <v>151668400</v>
      </c>
      <c r="AJ35" s="114">
        <f t="shared" si="13"/>
        <v>0.14812404345108929</v>
      </c>
      <c r="AK35" s="115">
        <f t="shared" si="14"/>
        <v>0.93462831413794834</v>
      </c>
    </row>
    <row r="36" spans="1:37" ht="13" x14ac:dyDescent="0.3">
      <c r="A36" s="55" t="s">
        <v>101</v>
      </c>
      <c r="B36" s="56" t="s">
        <v>599</v>
      </c>
      <c r="C36" s="57" t="s">
        <v>600</v>
      </c>
      <c r="D36" s="77">
        <v>1072309647</v>
      </c>
      <c r="E36" s="78">
        <v>181908452</v>
      </c>
      <c r="F36" s="79">
        <f t="shared" si="0"/>
        <v>1254218099</v>
      </c>
      <c r="G36" s="77">
        <v>1072309647</v>
      </c>
      <c r="H36" s="78">
        <v>190391947</v>
      </c>
      <c r="I36" s="79">
        <f t="shared" si="1"/>
        <v>1262701594</v>
      </c>
      <c r="J36" s="77">
        <v>184870412</v>
      </c>
      <c r="K36" s="78">
        <v>26546808</v>
      </c>
      <c r="L36" s="78">
        <f t="shared" si="2"/>
        <v>211417220</v>
      </c>
      <c r="M36" s="95">
        <f t="shared" si="3"/>
        <v>0.16856495705855701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184870412</v>
      </c>
      <c r="AA36" s="78">
        <v>26546808</v>
      </c>
      <c r="AB36" s="78">
        <f t="shared" si="10"/>
        <v>211417220</v>
      </c>
      <c r="AC36" s="95">
        <f t="shared" si="11"/>
        <v>0.16856495705855701</v>
      </c>
      <c r="AD36" s="77">
        <v>173590197</v>
      </c>
      <c r="AE36" s="78">
        <v>4937054</v>
      </c>
      <c r="AF36" s="78">
        <f t="shared" si="12"/>
        <v>178527251</v>
      </c>
      <c r="AG36" s="78">
        <v>1154036708</v>
      </c>
      <c r="AH36" s="78">
        <v>1134118721</v>
      </c>
      <c r="AI36" s="79">
        <v>178527251</v>
      </c>
      <c r="AJ36" s="114">
        <f t="shared" si="13"/>
        <v>0.15469806962154276</v>
      </c>
      <c r="AK36" s="115">
        <f t="shared" si="14"/>
        <v>0.18422940372279628</v>
      </c>
    </row>
    <row r="37" spans="1:37" ht="13" x14ac:dyDescent="0.3">
      <c r="A37" s="55" t="s">
        <v>101</v>
      </c>
      <c r="B37" s="56" t="s">
        <v>601</v>
      </c>
      <c r="C37" s="57" t="s">
        <v>602</v>
      </c>
      <c r="D37" s="77">
        <v>1262373859</v>
      </c>
      <c r="E37" s="78">
        <v>172584854</v>
      </c>
      <c r="F37" s="79">
        <f t="shared" si="0"/>
        <v>1434958713</v>
      </c>
      <c r="G37" s="77">
        <v>1272965586</v>
      </c>
      <c r="H37" s="78">
        <v>178980155</v>
      </c>
      <c r="I37" s="79">
        <f t="shared" si="1"/>
        <v>1451945741</v>
      </c>
      <c r="J37" s="77">
        <v>233880905</v>
      </c>
      <c r="K37" s="78">
        <v>67813160</v>
      </c>
      <c r="L37" s="78">
        <f t="shared" si="2"/>
        <v>301694065</v>
      </c>
      <c r="M37" s="95">
        <f t="shared" si="3"/>
        <v>0.21024581562298927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233880905</v>
      </c>
      <c r="AA37" s="78">
        <v>67813160</v>
      </c>
      <c r="AB37" s="78">
        <f t="shared" si="10"/>
        <v>301694065</v>
      </c>
      <c r="AC37" s="95">
        <f t="shared" si="11"/>
        <v>0.21024581562298927</v>
      </c>
      <c r="AD37" s="77">
        <v>306912114</v>
      </c>
      <c r="AE37" s="78">
        <v>12145217</v>
      </c>
      <c r="AF37" s="78">
        <f t="shared" si="12"/>
        <v>319057331</v>
      </c>
      <c r="AG37" s="78">
        <v>1317547391</v>
      </c>
      <c r="AH37" s="78">
        <v>1276261344</v>
      </c>
      <c r="AI37" s="79">
        <v>319057331</v>
      </c>
      <c r="AJ37" s="114">
        <f t="shared" si="13"/>
        <v>0.24216004158897081</v>
      </c>
      <c r="AK37" s="115">
        <f t="shared" si="14"/>
        <v>-5.4420520429916075E-2</v>
      </c>
    </row>
    <row r="38" spans="1:37" ht="13" x14ac:dyDescent="0.3">
      <c r="A38" s="55" t="s">
        <v>116</v>
      </c>
      <c r="B38" s="56" t="s">
        <v>603</v>
      </c>
      <c r="C38" s="57" t="s">
        <v>604</v>
      </c>
      <c r="D38" s="77">
        <v>554063088</v>
      </c>
      <c r="E38" s="78">
        <v>108921286</v>
      </c>
      <c r="F38" s="79">
        <f t="shared" si="0"/>
        <v>662984374</v>
      </c>
      <c r="G38" s="77">
        <v>554506383</v>
      </c>
      <c r="H38" s="78">
        <v>111005257</v>
      </c>
      <c r="I38" s="79">
        <f t="shared" si="1"/>
        <v>665511640</v>
      </c>
      <c r="J38" s="77">
        <v>114599400</v>
      </c>
      <c r="K38" s="78">
        <v>4429430</v>
      </c>
      <c r="L38" s="78">
        <f t="shared" si="2"/>
        <v>119028830</v>
      </c>
      <c r="M38" s="95">
        <f t="shared" si="3"/>
        <v>0.1795348950411311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114599400</v>
      </c>
      <c r="AA38" s="78">
        <v>4429430</v>
      </c>
      <c r="AB38" s="78">
        <f t="shared" si="10"/>
        <v>119028830</v>
      </c>
      <c r="AC38" s="95">
        <f t="shared" si="11"/>
        <v>0.1795348950411311</v>
      </c>
      <c r="AD38" s="77">
        <v>104053499</v>
      </c>
      <c r="AE38" s="78">
        <v>7083909</v>
      </c>
      <c r="AF38" s="78">
        <f t="shared" si="12"/>
        <v>111137408</v>
      </c>
      <c r="AG38" s="78">
        <v>701193756</v>
      </c>
      <c r="AH38" s="78">
        <v>690609051</v>
      </c>
      <c r="AI38" s="79">
        <v>111137408</v>
      </c>
      <c r="AJ38" s="114">
        <f t="shared" si="13"/>
        <v>0.1584974296319889</v>
      </c>
      <c r="AK38" s="115">
        <f t="shared" si="14"/>
        <v>7.1005992869655588E-2</v>
      </c>
    </row>
    <row r="39" spans="1:37" ht="14" x14ac:dyDescent="0.3">
      <c r="A39" s="58" t="s">
        <v>0</v>
      </c>
      <c r="B39" s="59" t="s">
        <v>605</v>
      </c>
      <c r="C39" s="60" t="s">
        <v>0</v>
      </c>
      <c r="D39" s="80">
        <f>SUM(D31:D38)</f>
        <v>10925562711</v>
      </c>
      <c r="E39" s="81">
        <f>SUM(E31:E38)</f>
        <v>2056229913</v>
      </c>
      <c r="F39" s="82">
        <f t="shared" si="0"/>
        <v>12981792624</v>
      </c>
      <c r="G39" s="80">
        <f>SUM(G31:G38)</f>
        <v>10936725874</v>
      </c>
      <c r="H39" s="81">
        <f>SUM(H31:H38)</f>
        <v>2197189216</v>
      </c>
      <c r="I39" s="82">
        <f t="shared" si="1"/>
        <v>13133915090</v>
      </c>
      <c r="J39" s="80">
        <f>SUM(J31:J38)</f>
        <v>1975840170</v>
      </c>
      <c r="K39" s="81">
        <f>SUM(K31:K38)</f>
        <v>415532090</v>
      </c>
      <c r="L39" s="81">
        <f t="shared" si="2"/>
        <v>2391372260</v>
      </c>
      <c r="M39" s="96">
        <f t="shared" si="3"/>
        <v>0.18420971042003606</v>
      </c>
      <c r="N39" s="80">
        <f>SUM(N31:N38)</f>
        <v>0</v>
      </c>
      <c r="O39" s="81">
        <f>SUM(O31:O38)</f>
        <v>0</v>
      </c>
      <c r="P39" s="81">
        <f t="shared" si="4"/>
        <v>0</v>
      </c>
      <c r="Q39" s="96">
        <f t="shared" si="5"/>
        <v>0</v>
      </c>
      <c r="R39" s="80">
        <f>SUM(R31:R38)</f>
        <v>0</v>
      </c>
      <c r="S39" s="81">
        <f>SUM(S31:S38)</f>
        <v>0</v>
      </c>
      <c r="T39" s="81">
        <f t="shared" si="6"/>
        <v>0</v>
      </c>
      <c r="U39" s="96">
        <f t="shared" si="7"/>
        <v>0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v>1975840170</v>
      </c>
      <c r="AA39" s="81">
        <v>415532090</v>
      </c>
      <c r="AB39" s="81">
        <f t="shared" si="10"/>
        <v>2391372260</v>
      </c>
      <c r="AC39" s="96">
        <f t="shared" si="11"/>
        <v>0.18420971042003606</v>
      </c>
      <c r="AD39" s="80">
        <f>SUM(AD31:AD38)</f>
        <v>2167383251</v>
      </c>
      <c r="AE39" s="81">
        <f>SUM(AE31:AE38)</f>
        <v>536232334</v>
      </c>
      <c r="AF39" s="81">
        <f t="shared" si="12"/>
        <v>2703615585</v>
      </c>
      <c r="AG39" s="81">
        <f>SUM(AG31:AG38)</f>
        <v>12300015933</v>
      </c>
      <c r="AH39" s="81">
        <f>SUM(AH31:AH38)</f>
        <v>12972434230</v>
      </c>
      <c r="AI39" s="82">
        <f>SUM(AI31:AI38)</f>
        <v>2703615585</v>
      </c>
      <c r="AJ39" s="116">
        <f t="shared" si="13"/>
        <v>0.21980586039294522</v>
      </c>
      <c r="AK39" s="117">
        <f t="shared" si="14"/>
        <v>-0.11549102125774291</v>
      </c>
    </row>
    <row r="40" spans="1:37" ht="13" x14ac:dyDescent="0.3">
      <c r="A40" s="55" t="s">
        <v>101</v>
      </c>
      <c r="B40" s="56" t="s">
        <v>606</v>
      </c>
      <c r="C40" s="57" t="s">
        <v>607</v>
      </c>
      <c r="D40" s="77">
        <v>124954120</v>
      </c>
      <c r="E40" s="78">
        <v>43260170</v>
      </c>
      <c r="F40" s="79">
        <f t="shared" si="0"/>
        <v>168214290</v>
      </c>
      <c r="G40" s="77">
        <v>124954120</v>
      </c>
      <c r="H40" s="78">
        <v>43260170</v>
      </c>
      <c r="I40" s="79">
        <f t="shared" si="1"/>
        <v>168214290</v>
      </c>
      <c r="J40" s="77">
        <v>24272174</v>
      </c>
      <c r="K40" s="78">
        <v>22178630</v>
      </c>
      <c r="L40" s="78">
        <f t="shared" si="2"/>
        <v>46450804</v>
      </c>
      <c r="M40" s="95">
        <f t="shared" si="3"/>
        <v>0.2761406536864377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24272174</v>
      </c>
      <c r="AA40" s="78">
        <v>22178630</v>
      </c>
      <c r="AB40" s="78">
        <f t="shared" si="10"/>
        <v>46450804</v>
      </c>
      <c r="AC40" s="95">
        <f t="shared" si="11"/>
        <v>0.2761406536864377</v>
      </c>
      <c r="AD40" s="77">
        <v>25034676</v>
      </c>
      <c r="AE40" s="78">
        <v>-3835908</v>
      </c>
      <c r="AF40" s="78">
        <f t="shared" si="12"/>
        <v>21198768</v>
      </c>
      <c r="AG40" s="78">
        <v>132529318</v>
      </c>
      <c r="AH40" s="78">
        <v>155118454</v>
      </c>
      <c r="AI40" s="79">
        <v>21198768</v>
      </c>
      <c r="AJ40" s="114">
        <f t="shared" si="13"/>
        <v>0.1599553089075732</v>
      </c>
      <c r="AK40" s="115">
        <f t="shared" si="14"/>
        <v>1.1912029982119714</v>
      </c>
    </row>
    <row r="41" spans="1:37" ht="13" x14ac:dyDescent="0.3">
      <c r="A41" s="55" t="s">
        <v>101</v>
      </c>
      <c r="B41" s="56" t="s">
        <v>608</v>
      </c>
      <c r="C41" s="57" t="s">
        <v>609</v>
      </c>
      <c r="D41" s="77">
        <v>124395897</v>
      </c>
      <c r="E41" s="78">
        <v>20497115</v>
      </c>
      <c r="F41" s="79">
        <f t="shared" si="0"/>
        <v>144893012</v>
      </c>
      <c r="G41" s="77">
        <v>124395897</v>
      </c>
      <c r="H41" s="78">
        <v>20497115</v>
      </c>
      <c r="I41" s="79">
        <f t="shared" si="1"/>
        <v>144893012</v>
      </c>
      <c r="J41" s="77">
        <v>21466726</v>
      </c>
      <c r="K41" s="78">
        <v>6996025</v>
      </c>
      <c r="L41" s="78">
        <f t="shared" si="2"/>
        <v>28462751</v>
      </c>
      <c r="M41" s="95">
        <f t="shared" si="3"/>
        <v>0.19643977723370123</v>
      </c>
      <c r="N41" s="77">
        <v>0</v>
      </c>
      <c r="O41" s="78">
        <v>0</v>
      </c>
      <c r="P41" s="78">
        <f t="shared" si="4"/>
        <v>0</v>
      </c>
      <c r="Q41" s="95">
        <f t="shared" si="5"/>
        <v>0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v>21466726</v>
      </c>
      <c r="AA41" s="78">
        <v>6996025</v>
      </c>
      <c r="AB41" s="78">
        <f t="shared" si="10"/>
        <v>28462751</v>
      </c>
      <c r="AC41" s="95">
        <f t="shared" si="11"/>
        <v>0.19643977723370123</v>
      </c>
      <c r="AD41" s="77">
        <v>24793409</v>
      </c>
      <c r="AE41" s="78">
        <v>5107751</v>
      </c>
      <c r="AF41" s="78">
        <f t="shared" si="12"/>
        <v>29901160</v>
      </c>
      <c r="AG41" s="78">
        <v>129595299</v>
      </c>
      <c r="AH41" s="78">
        <v>145661353</v>
      </c>
      <c r="AI41" s="79">
        <v>29901160</v>
      </c>
      <c r="AJ41" s="114">
        <f t="shared" si="13"/>
        <v>0.23072719636226929</v>
      </c>
      <c r="AK41" s="115">
        <f t="shared" si="14"/>
        <v>-4.8105458116006194E-2</v>
      </c>
    </row>
    <row r="42" spans="1:37" ht="13" x14ac:dyDescent="0.3">
      <c r="A42" s="55" t="s">
        <v>101</v>
      </c>
      <c r="B42" s="56" t="s">
        <v>610</v>
      </c>
      <c r="C42" s="57" t="s">
        <v>611</v>
      </c>
      <c r="D42" s="77">
        <v>551925154</v>
      </c>
      <c r="E42" s="78">
        <v>62018291</v>
      </c>
      <c r="F42" s="79">
        <f t="shared" si="0"/>
        <v>613943445</v>
      </c>
      <c r="G42" s="77">
        <v>551925154</v>
      </c>
      <c r="H42" s="78">
        <v>62018291</v>
      </c>
      <c r="I42" s="79">
        <f t="shared" si="1"/>
        <v>613943445</v>
      </c>
      <c r="J42" s="77">
        <v>90399732</v>
      </c>
      <c r="K42" s="78">
        <v>3316026</v>
      </c>
      <c r="L42" s="78">
        <f t="shared" si="2"/>
        <v>93715758</v>
      </c>
      <c r="M42" s="95">
        <f t="shared" si="3"/>
        <v>0.15264558773813441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90399732</v>
      </c>
      <c r="AA42" s="78">
        <v>3316026</v>
      </c>
      <c r="AB42" s="78">
        <f t="shared" si="10"/>
        <v>93715758</v>
      </c>
      <c r="AC42" s="95">
        <f t="shared" si="11"/>
        <v>0.15264558773813441</v>
      </c>
      <c r="AD42" s="77">
        <v>75310369</v>
      </c>
      <c r="AE42" s="78">
        <v>12875626</v>
      </c>
      <c r="AF42" s="78">
        <f t="shared" si="12"/>
        <v>88185995</v>
      </c>
      <c r="AG42" s="78">
        <v>474972783</v>
      </c>
      <c r="AH42" s="78">
        <v>499841583</v>
      </c>
      <c r="AI42" s="79">
        <v>88185995</v>
      </c>
      <c r="AJ42" s="114">
        <f t="shared" si="13"/>
        <v>0.18566536474575218</v>
      </c>
      <c r="AK42" s="115">
        <f t="shared" si="14"/>
        <v>6.2705682461257073E-2</v>
      </c>
    </row>
    <row r="43" spans="1:37" ht="13" x14ac:dyDescent="0.3">
      <c r="A43" s="55" t="s">
        <v>116</v>
      </c>
      <c r="B43" s="56" t="s">
        <v>612</v>
      </c>
      <c r="C43" s="57" t="s">
        <v>613</v>
      </c>
      <c r="D43" s="77">
        <v>124486205</v>
      </c>
      <c r="E43" s="78">
        <v>2056957</v>
      </c>
      <c r="F43" s="79">
        <f t="shared" si="0"/>
        <v>126543162</v>
      </c>
      <c r="G43" s="77">
        <v>124486205</v>
      </c>
      <c r="H43" s="78">
        <v>2056957</v>
      </c>
      <c r="I43" s="79">
        <f t="shared" si="1"/>
        <v>126543162</v>
      </c>
      <c r="J43" s="77">
        <v>31615715</v>
      </c>
      <c r="K43" s="78">
        <v>264173</v>
      </c>
      <c r="L43" s="78">
        <f t="shared" si="2"/>
        <v>31879888</v>
      </c>
      <c r="M43" s="95">
        <f t="shared" si="3"/>
        <v>0.25192896633956402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31615715</v>
      </c>
      <c r="AA43" s="78">
        <v>264173</v>
      </c>
      <c r="AB43" s="78">
        <f t="shared" si="10"/>
        <v>31879888</v>
      </c>
      <c r="AC43" s="95">
        <f t="shared" si="11"/>
        <v>0.25192896633956402</v>
      </c>
      <c r="AD43" s="77">
        <v>27845620</v>
      </c>
      <c r="AE43" s="78">
        <v>538288</v>
      </c>
      <c r="AF43" s="78">
        <f t="shared" si="12"/>
        <v>28383908</v>
      </c>
      <c r="AG43" s="78">
        <v>125883100</v>
      </c>
      <c r="AH43" s="78">
        <v>129375959</v>
      </c>
      <c r="AI43" s="79">
        <v>28383908</v>
      </c>
      <c r="AJ43" s="114">
        <f t="shared" si="13"/>
        <v>0.22547830487174211</v>
      </c>
      <c r="AK43" s="115">
        <f t="shared" si="14"/>
        <v>0.12316767655813998</v>
      </c>
    </row>
    <row r="44" spans="1:37" ht="14" x14ac:dyDescent="0.3">
      <c r="A44" s="58" t="s">
        <v>0</v>
      </c>
      <c r="B44" s="59" t="s">
        <v>614</v>
      </c>
      <c r="C44" s="60" t="s">
        <v>0</v>
      </c>
      <c r="D44" s="80">
        <f>SUM(D40:D43)</f>
        <v>925761376</v>
      </c>
      <c r="E44" s="81">
        <f>SUM(E40:E43)</f>
        <v>127832533</v>
      </c>
      <c r="F44" s="82">
        <f t="shared" si="0"/>
        <v>1053593909</v>
      </c>
      <c r="G44" s="80">
        <f>SUM(G40:G43)</f>
        <v>925761376</v>
      </c>
      <c r="H44" s="81">
        <f>SUM(H40:H43)</f>
        <v>127832533</v>
      </c>
      <c r="I44" s="82">
        <f t="shared" si="1"/>
        <v>1053593909</v>
      </c>
      <c r="J44" s="80">
        <f>SUM(J40:J43)</f>
        <v>167754347</v>
      </c>
      <c r="K44" s="81">
        <f>SUM(K40:K43)</f>
        <v>32754854</v>
      </c>
      <c r="L44" s="81">
        <f t="shared" si="2"/>
        <v>200509201</v>
      </c>
      <c r="M44" s="96">
        <f t="shared" si="3"/>
        <v>0.19030975719127852</v>
      </c>
      <c r="N44" s="80">
        <f>SUM(N40:N43)</f>
        <v>0</v>
      </c>
      <c r="O44" s="81">
        <f>SUM(O40:O43)</f>
        <v>0</v>
      </c>
      <c r="P44" s="81">
        <f t="shared" si="4"/>
        <v>0</v>
      </c>
      <c r="Q44" s="96">
        <f t="shared" si="5"/>
        <v>0</v>
      </c>
      <c r="R44" s="80">
        <f>SUM(R40:R43)</f>
        <v>0</v>
      </c>
      <c r="S44" s="81">
        <f>SUM(S40:S43)</f>
        <v>0</v>
      </c>
      <c r="T44" s="81">
        <f t="shared" si="6"/>
        <v>0</v>
      </c>
      <c r="U44" s="96">
        <f t="shared" si="7"/>
        <v>0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v>167754347</v>
      </c>
      <c r="AA44" s="81">
        <v>32754854</v>
      </c>
      <c r="AB44" s="81">
        <f t="shared" si="10"/>
        <v>200509201</v>
      </c>
      <c r="AC44" s="96">
        <f t="shared" si="11"/>
        <v>0.19030975719127852</v>
      </c>
      <c r="AD44" s="80">
        <f>SUM(AD40:AD43)</f>
        <v>152984074</v>
      </c>
      <c r="AE44" s="81">
        <f>SUM(AE40:AE43)</f>
        <v>14685757</v>
      </c>
      <c r="AF44" s="81">
        <f t="shared" si="12"/>
        <v>167669831</v>
      </c>
      <c r="AG44" s="81">
        <f>SUM(AG40:AG43)</f>
        <v>862980500</v>
      </c>
      <c r="AH44" s="81">
        <f>SUM(AH40:AH43)</f>
        <v>929997349</v>
      </c>
      <c r="AI44" s="82">
        <f>SUM(AI40:AI43)</f>
        <v>167669831</v>
      </c>
      <c r="AJ44" s="116">
        <f t="shared" si="13"/>
        <v>0.19429156394611466</v>
      </c>
      <c r="AK44" s="117">
        <f t="shared" si="14"/>
        <v>0.19585735730836396</v>
      </c>
    </row>
    <row r="45" spans="1:37" ht="14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104555632007</v>
      </c>
      <c r="E45" s="84">
        <f>SUM(E9,E11:E16,E18:E23,E25:E29,E31:E38,E40:E43)</f>
        <v>18438947447</v>
      </c>
      <c r="F45" s="85">
        <f t="shared" si="0"/>
        <v>122994579454</v>
      </c>
      <c r="G45" s="83">
        <f>SUM(G9,G11:G16,G18:G23,G25:G29,G31:G38,G40:G43)</f>
        <v>104154381727</v>
      </c>
      <c r="H45" s="84">
        <f>SUM(H9,H11:H16,H18:H23,H25:H29,H31:H38,H40:H43)</f>
        <v>19517347935</v>
      </c>
      <c r="I45" s="85">
        <f t="shared" si="1"/>
        <v>123671729662</v>
      </c>
      <c r="J45" s="83">
        <f>SUM(J9,J11:J16,J18:J23,J25:J29,J31:J38,J40:J43)</f>
        <v>20816503506</v>
      </c>
      <c r="K45" s="84">
        <f>SUM(K9,K11:K16,K18:K23,K25:K29,K31:K38,K40:K43)</f>
        <v>2512938658</v>
      </c>
      <c r="L45" s="84">
        <f t="shared" si="2"/>
        <v>23329442164</v>
      </c>
      <c r="M45" s="97">
        <f t="shared" si="3"/>
        <v>0.18967862053404733</v>
      </c>
      <c r="N45" s="83">
        <f>SUM(N9,N11:N16,N18:N23,N25:N29,N31:N38,N40:N43)</f>
        <v>0</v>
      </c>
      <c r="O45" s="84">
        <f>SUM(O9,O11:O16,O18:O23,O25:O29,O31:O38,O40:O43)</f>
        <v>0</v>
      </c>
      <c r="P45" s="84">
        <f t="shared" si="4"/>
        <v>0</v>
      </c>
      <c r="Q45" s="97">
        <f t="shared" si="5"/>
        <v>0</v>
      </c>
      <c r="R45" s="83">
        <f>SUM(R9,R11:R16,R18:R23,R25:R29,R31:R38,R40:R43)</f>
        <v>0</v>
      </c>
      <c r="S45" s="84">
        <f>SUM(S9,S11:S16,S18:S23,S25:S29,S31:S38,S40:S43)</f>
        <v>0</v>
      </c>
      <c r="T45" s="84">
        <f t="shared" si="6"/>
        <v>0</v>
      </c>
      <c r="U45" s="97">
        <f t="shared" si="7"/>
        <v>0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v>20816503506</v>
      </c>
      <c r="AA45" s="84">
        <v>2512938658</v>
      </c>
      <c r="AB45" s="84">
        <f t="shared" si="10"/>
        <v>23329442164</v>
      </c>
      <c r="AC45" s="97">
        <f t="shared" si="11"/>
        <v>0.18967862053404733</v>
      </c>
      <c r="AD45" s="83">
        <f>SUM(AD9,AD11:AD16,AD18:AD23,AD25:AD29,AD31:AD38,AD40:AD43)</f>
        <v>20122522249</v>
      </c>
      <c r="AE45" s="84">
        <f>SUM(AE9,AE11:AE16,AE18:AE23,AE25:AE29,AE31:AE38,AE40:AE43)</f>
        <v>2173830109</v>
      </c>
      <c r="AF45" s="84">
        <f t="shared" si="12"/>
        <v>22296352358</v>
      </c>
      <c r="AG45" s="84">
        <f>SUM(AG9,AG11:AG16,AG18:AG23,AG25:AG29,AG31:AG38,AG40:AG43)</f>
        <v>112533587114</v>
      </c>
      <c r="AH45" s="84">
        <f>SUM(AH9,AH11:AH16,AH18:AH23,AH25:AH29,AH31:AH38,AH40:AH43)</f>
        <v>114235856698</v>
      </c>
      <c r="AI45" s="85">
        <f>SUM(AI9,AI11:AI16,AI18:AI23,AI25:AI29,AI31:AI38,AI40:AI43)</f>
        <v>22296352358</v>
      </c>
      <c r="AJ45" s="118">
        <f t="shared" si="13"/>
        <v>0.19813064641237382</v>
      </c>
      <c r="AK45" s="119">
        <f t="shared" si="14"/>
        <v>4.6334476124715751E-2</v>
      </c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" customWidth="1"/>
    <col min="2" max="2" width="20.7265625" customWidth="1"/>
    <col min="3" max="3" width="6.7265625" customWidth="1"/>
    <col min="4" max="6" width="10.7265625" customWidth="1"/>
    <col min="7" max="9" width="10.7265625" hidden="1" customWidth="1"/>
    <col min="10" max="12" width="10.7265625" customWidth="1"/>
    <col min="13" max="13" width="11.7265625" customWidth="1"/>
    <col min="14" max="16" width="10.7265625" hidden="1" customWidth="1"/>
    <col min="17" max="17" width="11.7265625" hidden="1" customWidth="1"/>
    <col min="18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0</v>
      </c>
    </row>
    <row r="2" spans="1:37" ht="15.7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customHeight="1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44</v>
      </c>
      <c r="C9" s="32" t="s">
        <v>45</v>
      </c>
      <c r="D9" s="64">
        <v>10951600521</v>
      </c>
      <c r="E9" s="65">
        <v>1159708535</v>
      </c>
      <c r="F9" s="66">
        <f>$D9       +$E9</f>
        <v>12111309056</v>
      </c>
      <c r="G9" s="64">
        <v>11027429978</v>
      </c>
      <c r="H9" s="65">
        <v>1256224746</v>
      </c>
      <c r="I9" s="67">
        <f>$G9       +$H9</f>
        <v>12283654724</v>
      </c>
      <c r="J9" s="64">
        <v>2986756274</v>
      </c>
      <c r="K9" s="65">
        <v>118909850</v>
      </c>
      <c r="L9" s="65">
        <f>$J9       +$K9</f>
        <v>3105666124</v>
      </c>
      <c r="M9" s="90">
        <f>IF(($F9       =0),0,($L9       /$F9       ))</f>
        <v>0.25642695679220889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2986756274</v>
      </c>
      <c r="AA9" s="65">
        <v>118909850</v>
      </c>
      <c r="AB9" s="65">
        <f>$Z9       +$AA9</f>
        <v>3105666124</v>
      </c>
      <c r="AC9" s="90">
        <f>IF(($F9       =0),0,($AB9       /$F9       ))</f>
        <v>0.25642695679220889</v>
      </c>
      <c r="AD9" s="64">
        <v>2899297325</v>
      </c>
      <c r="AE9" s="65">
        <v>92807527</v>
      </c>
      <c r="AF9" s="65">
        <f>$AD9       +$AE9</f>
        <v>2992104852</v>
      </c>
      <c r="AG9" s="65">
        <v>11360730192</v>
      </c>
      <c r="AH9" s="65">
        <v>11722745460</v>
      </c>
      <c r="AI9" s="65">
        <v>2992104852</v>
      </c>
      <c r="AJ9" s="90">
        <f>IF(($AG9       =0),0,($AI9       /$AG9       ))</f>
        <v>0.26337258269780761</v>
      </c>
      <c r="AK9" s="90">
        <f>IF(($AF9       =0),0,(($L9       /$AF9       )-1))</f>
        <v>3.7953640536391164E-2</v>
      </c>
    </row>
    <row r="10" spans="1:37" s="7" customFormat="1" ht="13" x14ac:dyDescent="0.3">
      <c r="A10" s="23" t="s">
        <v>23</v>
      </c>
      <c r="B10" s="31" t="s">
        <v>46</v>
      </c>
      <c r="C10" s="32" t="s">
        <v>47</v>
      </c>
      <c r="D10" s="64">
        <v>71674631253</v>
      </c>
      <c r="E10" s="65">
        <v>12937677817</v>
      </c>
      <c r="F10" s="67">
        <f t="shared" ref="F10:F17" si="0">$D10      +$E10</f>
        <v>84612309070</v>
      </c>
      <c r="G10" s="64">
        <v>71774339991</v>
      </c>
      <c r="H10" s="65">
        <v>13676014093</v>
      </c>
      <c r="I10" s="67">
        <f t="shared" ref="I10:I17" si="1">$G10      +$H10</f>
        <v>85450354084</v>
      </c>
      <c r="J10" s="64">
        <v>14557872293</v>
      </c>
      <c r="K10" s="65">
        <v>1817080435</v>
      </c>
      <c r="L10" s="65">
        <f t="shared" ref="L10:L17" si="2">$J10      +$K10</f>
        <v>16374952728</v>
      </c>
      <c r="M10" s="90">
        <f t="shared" ref="M10:M17" si="3">IF(($F10      =0),0,($L10      /$F10      ))</f>
        <v>0.19352920287818828</v>
      </c>
      <c r="N10" s="100">
        <v>0</v>
      </c>
      <c r="O10" s="101">
        <v>0</v>
      </c>
      <c r="P10" s="102">
        <f t="shared" ref="P10:P17" si="4">$N10      +$O10</f>
        <v>0</v>
      </c>
      <c r="Q10" s="90">
        <f t="shared" ref="Q10:Q17" si="5">IF(($F10      =0),0,($P10      /$F10      ))</f>
        <v>0</v>
      </c>
      <c r="R10" s="100">
        <v>0</v>
      </c>
      <c r="S10" s="102">
        <v>0</v>
      </c>
      <c r="T10" s="102">
        <f t="shared" ref="T10:T17" si="6">$R10      +$S10</f>
        <v>0</v>
      </c>
      <c r="U10" s="90">
        <f t="shared" ref="U10:U17" si="7">IF(($I10      =0),0,($T10      /$I10      ))</f>
        <v>0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v>14557872293</v>
      </c>
      <c r="AA10" s="65">
        <v>1817080435</v>
      </c>
      <c r="AB10" s="65">
        <f t="shared" ref="AB10:AB17" si="10">$Z10      +$AA10</f>
        <v>16374952728</v>
      </c>
      <c r="AC10" s="90">
        <f t="shared" ref="AC10:AC17" si="11">IF(($F10      =0),0,($AB10      /$F10      ))</f>
        <v>0.19352920287818828</v>
      </c>
      <c r="AD10" s="64">
        <v>13824573150</v>
      </c>
      <c r="AE10" s="65">
        <v>1389403187</v>
      </c>
      <c r="AF10" s="65">
        <f t="shared" ref="AF10:AF17" si="12">$AD10      +$AE10</f>
        <v>15213976337</v>
      </c>
      <c r="AG10" s="65">
        <v>76744564633</v>
      </c>
      <c r="AH10" s="65">
        <v>77247263722</v>
      </c>
      <c r="AI10" s="65">
        <v>15213976337</v>
      </c>
      <c r="AJ10" s="90">
        <f t="shared" ref="AJ10:AJ17" si="13">IF(($AG10      =0),0,($AI10      /$AG10      ))</f>
        <v>0.19824174402128308</v>
      </c>
      <c r="AK10" s="90">
        <f t="shared" ref="AK10:AK17" si="14">IF(($AF10      =0),0,(($L10      /$AF10      )-1))</f>
        <v>7.6309859124503499E-2</v>
      </c>
    </row>
    <row r="11" spans="1:37" s="7" customFormat="1" ht="13" x14ac:dyDescent="0.3">
      <c r="A11" s="23" t="s">
        <v>23</v>
      </c>
      <c r="B11" s="31" t="s">
        <v>48</v>
      </c>
      <c r="C11" s="32" t="s">
        <v>49</v>
      </c>
      <c r="D11" s="64">
        <v>64847577641</v>
      </c>
      <c r="E11" s="65">
        <v>3197115099</v>
      </c>
      <c r="F11" s="67">
        <f t="shared" si="0"/>
        <v>68044692740</v>
      </c>
      <c r="G11" s="64">
        <v>64847577641</v>
      </c>
      <c r="H11" s="65">
        <v>3197115099</v>
      </c>
      <c r="I11" s="67">
        <f t="shared" si="1"/>
        <v>68044692740</v>
      </c>
      <c r="J11" s="64">
        <v>10430469606</v>
      </c>
      <c r="K11" s="65">
        <v>137679154</v>
      </c>
      <c r="L11" s="65">
        <f t="shared" si="2"/>
        <v>10568148760</v>
      </c>
      <c r="M11" s="90">
        <f t="shared" si="3"/>
        <v>0.15531187421745127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10430469606</v>
      </c>
      <c r="AA11" s="65">
        <v>137679154</v>
      </c>
      <c r="AB11" s="65">
        <f t="shared" si="10"/>
        <v>10568148760</v>
      </c>
      <c r="AC11" s="90">
        <f t="shared" si="11"/>
        <v>0.15531187421745127</v>
      </c>
      <c r="AD11" s="64">
        <v>14835416058</v>
      </c>
      <c r="AE11" s="65">
        <v>38234275</v>
      </c>
      <c r="AF11" s="65">
        <f t="shared" si="12"/>
        <v>14873650333</v>
      </c>
      <c r="AG11" s="65">
        <v>62983689857</v>
      </c>
      <c r="AH11" s="65">
        <v>62462201676</v>
      </c>
      <c r="AI11" s="65">
        <v>14873650333</v>
      </c>
      <c r="AJ11" s="90">
        <f t="shared" si="13"/>
        <v>0.23615082518616434</v>
      </c>
      <c r="AK11" s="90">
        <f t="shared" si="14"/>
        <v>-0.28947174880449034</v>
      </c>
    </row>
    <row r="12" spans="1:37" s="7" customFormat="1" ht="13" x14ac:dyDescent="0.3">
      <c r="A12" s="23" t="s">
        <v>23</v>
      </c>
      <c r="B12" s="31" t="s">
        <v>50</v>
      </c>
      <c r="C12" s="32" t="s">
        <v>51</v>
      </c>
      <c r="D12" s="64">
        <v>60114732630</v>
      </c>
      <c r="E12" s="65">
        <v>7296796000</v>
      </c>
      <c r="F12" s="67">
        <f t="shared" si="0"/>
        <v>67411528630</v>
      </c>
      <c r="G12" s="64">
        <v>60114732630</v>
      </c>
      <c r="H12" s="65">
        <v>7296796000</v>
      </c>
      <c r="I12" s="67">
        <f t="shared" si="1"/>
        <v>67411528630</v>
      </c>
      <c r="J12" s="64">
        <v>14785930349</v>
      </c>
      <c r="K12" s="65">
        <v>682501393</v>
      </c>
      <c r="L12" s="65">
        <f t="shared" si="2"/>
        <v>15468431742</v>
      </c>
      <c r="M12" s="90">
        <f t="shared" si="3"/>
        <v>0.22946270550993142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14785930349</v>
      </c>
      <c r="AA12" s="65">
        <v>682501393</v>
      </c>
      <c r="AB12" s="65">
        <f t="shared" si="10"/>
        <v>15468431742</v>
      </c>
      <c r="AC12" s="90">
        <f t="shared" si="11"/>
        <v>0.22946270550993142</v>
      </c>
      <c r="AD12" s="64">
        <v>14490558815</v>
      </c>
      <c r="AE12" s="65">
        <v>600527338</v>
      </c>
      <c r="AF12" s="65">
        <f t="shared" si="12"/>
        <v>15091086153</v>
      </c>
      <c r="AG12" s="65">
        <v>63314854230</v>
      </c>
      <c r="AH12" s="65">
        <v>64229886374</v>
      </c>
      <c r="AI12" s="65">
        <v>15091086153</v>
      </c>
      <c r="AJ12" s="90">
        <f t="shared" si="13"/>
        <v>0.23834985228236544</v>
      </c>
      <c r="AK12" s="90">
        <f t="shared" si="14"/>
        <v>2.5004534807786971E-2</v>
      </c>
    </row>
    <row r="13" spans="1:37" s="7" customFormat="1" ht="13" x14ac:dyDescent="0.3">
      <c r="A13" s="23" t="s">
        <v>23</v>
      </c>
      <c r="B13" s="31" t="s">
        <v>52</v>
      </c>
      <c r="C13" s="32" t="s">
        <v>53</v>
      </c>
      <c r="D13" s="64">
        <v>80714496132</v>
      </c>
      <c r="E13" s="65">
        <v>8700420163</v>
      </c>
      <c r="F13" s="67">
        <f t="shared" si="0"/>
        <v>89414916295</v>
      </c>
      <c r="G13" s="64">
        <v>80714496132</v>
      </c>
      <c r="H13" s="65">
        <v>8700420163</v>
      </c>
      <c r="I13" s="67">
        <f t="shared" si="1"/>
        <v>89414916295</v>
      </c>
      <c r="J13" s="64">
        <v>26085558694</v>
      </c>
      <c r="K13" s="65">
        <v>712504000</v>
      </c>
      <c r="L13" s="65">
        <f t="shared" si="2"/>
        <v>26798062694</v>
      </c>
      <c r="M13" s="90">
        <f t="shared" si="3"/>
        <v>0.29970461086813682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26085558694</v>
      </c>
      <c r="AA13" s="65">
        <v>712504000</v>
      </c>
      <c r="AB13" s="65">
        <f t="shared" si="10"/>
        <v>26798062694</v>
      </c>
      <c r="AC13" s="90">
        <f t="shared" si="11"/>
        <v>0.29970461086813682</v>
      </c>
      <c r="AD13" s="64">
        <v>23396118236</v>
      </c>
      <c r="AE13" s="65">
        <v>806420182</v>
      </c>
      <c r="AF13" s="65">
        <f t="shared" si="12"/>
        <v>24202538418</v>
      </c>
      <c r="AG13" s="65">
        <v>83124741895</v>
      </c>
      <c r="AH13" s="65">
        <v>82925034600</v>
      </c>
      <c r="AI13" s="65">
        <v>24202538418</v>
      </c>
      <c r="AJ13" s="90">
        <f t="shared" si="13"/>
        <v>0.29115926096434347</v>
      </c>
      <c r="AK13" s="90">
        <f t="shared" si="14"/>
        <v>0.10724182030714791</v>
      </c>
    </row>
    <row r="14" spans="1:37" s="7" customFormat="1" ht="13" x14ac:dyDescent="0.3">
      <c r="A14" s="23" t="s">
        <v>23</v>
      </c>
      <c r="B14" s="31" t="s">
        <v>54</v>
      </c>
      <c r="C14" s="32" t="s">
        <v>55</v>
      </c>
      <c r="D14" s="64">
        <v>11274886739</v>
      </c>
      <c r="E14" s="65">
        <v>1343987464</v>
      </c>
      <c r="F14" s="67">
        <f t="shared" si="0"/>
        <v>12618874203</v>
      </c>
      <c r="G14" s="64">
        <v>11274886739</v>
      </c>
      <c r="H14" s="65">
        <v>1343987464</v>
      </c>
      <c r="I14" s="67">
        <f t="shared" si="1"/>
        <v>12618874203</v>
      </c>
      <c r="J14" s="64">
        <v>5855300884</v>
      </c>
      <c r="K14" s="65">
        <v>104526439</v>
      </c>
      <c r="L14" s="65">
        <f t="shared" si="2"/>
        <v>5959827323</v>
      </c>
      <c r="M14" s="90">
        <f t="shared" si="3"/>
        <v>0.47229469341909408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5855300884</v>
      </c>
      <c r="AA14" s="65">
        <v>104526439</v>
      </c>
      <c r="AB14" s="65">
        <f t="shared" si="10"/>
        <v>5959827323</v>
      </c>
      <c r="AC14" s="90">
        <f t="shared" si="11"/>
        <v>0.47229469341909408</v>
      </c>
      <c r="AD14" s="64">
        <v>3132831847</v>
      </c>
      <c r="AE14" s="65">
        <v>49782221</v>
      </c>
      <c r="AF14" s="65">
        <f t="shared" si="12"/>
        <v>3182614068</v>
      </c>
      <c r="AG14" s="65">
        <v>11094533557</v>
      </c>
      <c r="AH14" s="65">
        <v>11734883806</v>
      </c>
      <c r="AI14" s="65">
        <v>3182614068</v>
      </c>
      <c r="AJ14" s="90">
        <f t="shared" si="13"/>
        <v>0.28686326032985471</v>
      </c>
      <c r="AK14" s="90">
        <f t="shared" si="14"/>
        <v>0.87262017814973092</v>
      </c>
    </row>
    <row r="15" spans="1:37" s="7" customFormat="1" ht="13" x14ac:dyDescent="0.3">
      <c r="A15" s="23" t="s">
        <v>23</v>
      </c>
      <c r="B15" s="31" t="s">
        <v>56</v>
      </c>
      <c r="C15" s="32" t="s">
        <v>57</v>
      </c>
      <c r="D15" s="64">
        <v>19533147140</v>
      </c>
      <c r="E15" s="65">
        <v>2150127530</v>
      </c>
      <c r="F15" s="67">
        <f t="shared" si="0"/>
        <v>21683274670</v>
      </c>
      <c r="G15" s="64">
        <v>19533147140</v>
      </c>
      <c r="H15" s="65">
        <v>2150127530</v>
      </c>
      <c r="I15" s="67">
        <f t="shared" si="1"/>
        <v>21683274670</v>
      </c>
      <c r="J15" s="64">
        <v>2423561188</v>
      </c>
      <c r="K15" s="65">
        <v>84255285</v>
      </c>
      <c r="L15" s="65">
        <f t="shared" si="2"/>
        <v>2507816473</v>
      </c>
      <c r="M15" s="90">
        <f t="shared" si="3"/>
        <v>0.11565672211262913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2423561188</v>
      </c>
      <c r="AA15" s="65">
        <v>84255285</v>
      </c>
      <c r="AB15" s="65">
        <f t="shared" si="10"/>
        <v>2507816473</v>
      </c>
      <c r="AC15" s="90">
        <f t="shared" si="11"/>
        <v>0.11565672211262913</v>
      </c>
      <c r="AD15" s="64">
        <v>3659129855</v>
      </c>
      <c r="AE15" s="65">
        <v>93095505</v>
      </c>
      <c r="AF15" s="65">
        <f t="shared" si="12"/>
        <v>3752225360</v>
      </c>
      <c r="AG15" s="65">
        <v>20081385880</v>
      </c>
      <c r="AH15" s="65">
        <v>19966483295</v>
      </c>
      <c r="AI15" s="65">
        <v>3752225360</v>
      </c>
      <c r="AJ15" s="90">
        <f t="shared" si="13"/>
        <v>0.18685091668583584</v>
      </c>
      <c r="AK15" s="90">
        <f t="shared" si="14"/>
        <v>-0.33164556166210657</v>
      </c>
    </row>
    <row r="16" spans="1:37" s="7" customFormat="1" ht="13" x14ac:dyDescent="0.3">
      <c r="A16" s="23" t="s">
        <v>23</v>
      </c>
      <c r="B16" s="31" t="s">
        <v>58</v>
      </c>
      <c r="C16" s="32" t="s">
        <v>59</v>
      </c>
      <c r="D16" s="64">
        <v>52057408967</v>
      </c>
      <c r="E16" s="65">
        <v>2459328252</v>
      </c>
      <c r="F16" s="67">
        <f t="shared" si="0"/>
        <v>54516737219</v>
      </c>
      <c r="G16" s="64">
        <v>52057408967</v>
      </c>
      <c r="H16" s="65">
        <v>2459328252</v>
      </c>
      <c r="I16" s="67">
        <f t="shared" si="1"/>
        <v>54516737219</v>
      </c>
      <c r="J16" s="64">
        <v>11859089391</v>
      </c>
      <c r="K16" s="65">
        <v>443827692</v>
      </c>
      <c r="L16" s="65">
        <f t="shared" si="2"/>
        <v>12302917083</v>
      </c>
      <c r="M16" s="90">
        <f t="shared" si="3"/>
        <v>0.22567229277823006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11859089391</v>
      </c>
      <c r="AA16" s="65">
        <v>443827692</v>
      </c>
      <c r="AB16" s="65">
        <f t="shared" si="10"/>
        <v>12302917083</v>
      </c>
      <c r="AC16" s="90">
        <f t="shared" si="11"/>
        <v>0.22567229277823006</v>
      </c>
      <c r="AD16" s="64">
        <v>739385404395</v>
      </c>
      <c r="AE16" s="65">
        <v>248906396</v>
      </c>
      <c r="AF16" s="65">
        <f t="shared" si="12"/>
        <v>739634310791</v>
      </c>
      <c r="AG16" s="65">
        <v>50596841855</v>
      </c>
      <c r="AH16" s="65">
        <v>51234632394</v>
      </c>
      <c r="AI16" s="65">
        <v>739634310791</v>
      </c>
      <c r="AJ16" s="90">
        <f t="shared" si="13"/>
        <v>14.618191248193666</v>
      </c>
      <c r="AK16" s="90">
        <f t="shared" si="14"/>
        <v>-0.98336621638084543</v>
      </c>
    </row>
    <row r="17" spans="1:37" s="7" customFormat="1" ht="13" x14ac:dyDescent="0.3">
      <c r="A17" s="23" t="s">
        <v>0</v>
      </c>
      <c r="B17" s="40" t="s">
        <v>100</v>
      </c>
      <c r="C17" s="32" t="s">
        <v>0</v>
      </c>
      <c r="D17" s="68">
        <f>SUM(D9:D16)</f>
        <v>371168481023</v>
      </c>
      <c r="E17" s="69">
        <f>SUM(E9:E16)</f>
        <v>39245160860</v>
      </c>
      <c r="F17" s="70">
        <f t="shared" si="0"/>
        <v>410413641883</v>
      </c>
      <c r="G17" s="68">
        <f>SUM(G9:G16)</f>
        <v>371344019218</v>
      </c>
      <c r="H17" s="69">
        <f>SUM(H9:H16)</f>
        <v>40080013347</v>
      </c>
      <c r="I17" s="70">
        <f t="shared" si="1"/>
        <v>411424032565</v>
      </c>
      <c r="J17" s="68">
        <f>SUM(J9:J16)</f>
        <v>88984538679</v>
      </c>
      <c r="K17" s="69">
        <f>SUM(K9:K16)</f>
        <v>4101284248</v>
      </c>
      <c r="L17" s="69">
        <f t="shared" si="2"/>
        <v>93085822927</v>
      </c>
      <c r="M17" s="91">
        <f t="shared" si="3"/>
        <v>0.22680976806696096</v>
      </c>
      <c r="N17" s="106">
        <f>SUM(N9:N16)</f>
        <v>0</v>
      </c>
      <c r="O17" s="107">
        <f>SUM(O9:O16)</f>
        <v>0</v>
      </c>
      <c r="P17" s="108">
        <f t="shared" si="4"/>
        <v>0</v>
      </c>
      <c r="Q17" s="91">
        <f t="shared" si="5"/>
        <v>0</v>
      </c>
      <c r="R17" s="106">
        <f>SUM(R9:R16)</f>
        <v>0</v>
      </c>
      <c r="S17" s="108">
        <f>SUM(S9:S16)</f>
        <v>0</v>
      </c>
      <c r="T17" s="108">
        <f t="shared" si="6"/>
        <v>0</v>
      </c>
      <c r="U17" s="91">
        <f t="shared" si="7"/>
        <v>0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v>88984538679</v>
      </c>
      <c r="AA17" s="69">
        <v>4101284248</v>
      </c>
      <c r="AB17" s="69">
        <f t="shared" si="10"/>
        <v>93085822927</v>
      </c>
      <c r="AC17" s="91">
        <f t="shared" si="11"/>
        <v>0.22680976806696096</v>
      </c>
      <c r="AD17" s="68">
        <f>SUM(AD9:AD16)</f>
        <v>815623329681</v>
      </c>
      <c r="AE17" s="69">
        <f>SUM(AE9:AE16)</f>
        <v>3319176631</v>
      </c>
      <c r="AF17" s="69">
        <f t="shared" si="12"/>
        <v>818942506312</v>
      </c>
      <c r="AG17" s="69">
        <f>SUM(AG9:AG16)</f>
        <v>379301342099</v>
      </c>
      <c r="AH17" s="69">
        <f>SUM(AH9:AH16)</f>
        <v>381523131327</v>
      </c>
      <c r="AI17" s="69">
        <f>SUM(AI9:AI16)</f>
        <v>818942506312</v>
      </c>
      <c r="AJ17" s="91">
        <f t="shared" si="13"/>
        <v>2.1590814885602247</v>
      </c>
      <c r="AK17" s="91">
        <f t="shared" si="14"/>
        <v>-0.8863341172188024</v>
      </c>
    </row>
    <row r="18" spans="1:37" s="7" customFormat="1" ht="13" x14ac:dyDescent="0.3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ht="13" x14ac:dyDescent="0.3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5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5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5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5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6" width="10.7265625" customWidth="1"/>
    <col min="7" max="9" width="10.7265625" hidden="1" customWidth="1"/>
    <col min="10" max="12" width="10.7265625" customWidth="1"/>
    <col min="13" max="13" width="11.7265625" customWidth="1"/>
    <col min="14" max="16" width="10.7265625" hidden="1" customWidth="1"/>
    <col min="17" max="17" width="11.7265625" hidden="1" customWidth="1"/>
    <col min="18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0</v>
      </c>
    </row>
    <row r="2" spans="1:37" ht="15.7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61</v>
      </c>
      <c r="C9" s="32" t="s">
        <v>62</v>
      </c>
      <c r="D9" s="64">
        <v>4523421464</v>
      </c>
      <c r="E9" s="65">
        <v>140263000</v>
      </c>
      <c r="F9" s="66">
        <f>$D9       +$E9</f>
        <v>4663684464</v>
      </c>
      <c r="G9" s="64">
        <v>4523421464</v>
      </c>
      <c r="H9" s="65">
        <v>140263000</v>
      </c>
      <c r="I9" s="67">
        <f>$G9       +$H9</f>
        <v>4663684464</v>
      </c>
      <c r="J9" s="64">
        <v>351437969</v>
      </c>
      <c r="K9" s="65">
        <v>59013224</v>
      </c>
      <c r="L9" s="65">
        <f>$J9       +$K9</f>
        <v>410451193</v>
      </c>
      <c r="M9" s="90">
        <f>IF(($F9       =0),0,($L9       /$F9       ))</f>
        <v>8.8010069327880663E-2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351437969</v>
      </c>
      <c r="AA9" s="65">
        <v>59013224</v>
      </c>
      <c r="AB9" s="65">
        <f>$Z9       +$AA9</f>
        <v>410451193</v>
      </c>
      <c r="AC9" s="90">
        <f>IF(($F9       =0),0,($AB9       /$F9       ))</f>
        <v>8.8010069327880663E-2</v>
      </c>
      <c r="AD9" s="64">
        <v>105129254</v>
      </c>
      <c r="AE9" s="65">
        <v>27680411</v>
      </c>
      <c r="AF9" s="65">
        <f>$AD9       +$AE9</f>
        <v>132809665</v>
      </c>
      <c r="AG9" s="65">
        <v>3623886595</v>
      </c>
      <c r="AH9" s="65">
        <v>4306957518</v>
      </c>
      <c r="AI9" s="65">
        <v>132809665</v>
      </c>
      <c r="AJ9" s="90">
        <f>IF(($AG9       =0),0,($AI9       /$AG9       ))</f>
        <v>3.6648405384219811E-2</v>
      </c>
      <c r="AK9" s="90">
        <f>IF(($AF9       =0),0,(($L9       /$AF9       )-1))</f>
        <v>2.0905220113310277</v>
      </c>
    </row>
    <row r="10" spans="1:37" s="7" customFormat="1" ht="13" x14ac:dyDescent="0.3">
      <c r="A10" s="23" t="s">
        <v>23</v>
      </c>
      <c r="B10" s="31" t="s">
        <v>63</v>
      </c>
      <c r="C10" s="32" t="s">
        <v>64</v>
      </c>
      <c r="D10" s="64">
        <v>9114055235</v>
      </c>
      <c r="E10" s="65">
        <v>379715545</v>
      </c>
      <c r="F10" s="67">
        <f t="shared" ref="F10:F28" si="0">$D10      +$E10</f>
        <v>9493770780</v>
      </c>
      <c r="G10" s="64">
        <v>9114055235</v>
      </c>
      <c r="H10" s="65">
        <v>379715545</v>
      </c>
      <c r="I10" s="67">
        <f t="shared" ref="I10:I28" si="1">$G10      +$H10</f>
        <v>9493770780</v>
      </c>
      <c r="J10" s="64">
        <v>2166353845</v>
      </c>
      <c r="K10" s="65">
        <v>37843949</v>
      </c>
      <c r="L10" s="65">
        <f t="shared" ref="L10:L28" si="2">$J10      +$K10</f>
        <v>2204197794</v>
      </c>
      <c r="M10" s="90">
        <f t="shared" ref="M10:M28" si="3">IF(($F10      =0),0,($L10      /$F10      ))</f>
        <v>0.23217305800593596</v>
      </c>
      <c r="N10" s="100">
        <v>0</v>
      </c>
      <c r="O10" s="101">
        <v>0</v>
      </c>
      <c r="P10" s="102">
        <f t="shared" ref="P10:P28" si="4">$N10      +$O10</f>
        <v>0</v>
      </c>
      <c r="Q10" s="90">
        <f t="shared" ref="Q10:Q28" si="5">IF(($F10      =0),0,($P10      /$F10      ))</f>
        <v>0</v>
      </c>
      <c r="R10" s="100">
        <v>0</v>
      </c>
      <c r="S10" s="102">
        <v>0</v>
      </c>
      <c r="T10" s="102">
        <f t="shared" ref="T10:T28" si="6">$R10      +$S10</f>
        <v>0</v>
      </c>
      <c r="U10" s="90">
        <f t="shared" ref="U10:U28" si="7">IF(($I10      =0),0,($T10      /$I10      ))</f>
        <v>0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v>2166353845</v>
      </c>
      <c r="AA10" s="65">
        <v>37843949</v>
      </c>
      <c r="AB10" s="65">
        <f t="shared" ref="AB10:AB28" si="10">$Z10      +$AA10</f>
        <v>2204197794</v>
      </c>
      <c r="AC10" s="90">
        <f t="shared" ref="AC10:AC28" si="11">IF(($F10      =0),0,($AB10      /$F10      ))</f>
        <v>0.23217305800593596</v>
      </c>
      <c r="AD10" s="64">
        <v>1806723970</v>
      </c>
      <c r="AE10" s="65">
        <v>17767126</v>
      </c>
      <c r="AF10" s="65">
        <f t="shared" ref="AF10:AF28" si="12">$AD10      +$AE10</f>
        <v>1824491096</v>
      </c>
      <c r="AG10" s="65">
        <v>8652753220</v>
      </c>
      <c r="AH10" s="65">
        <v>8265610852</v>
      </c>
      <c r="AI10" s="65">
        <v>1824491096</v>
      </c>
      <c r="AJ10" s="90">
        <f t="shared" ref="AJ10:AJ28" si="13">IF(($AG10      =0),0,($AI10      /$AG10      ))</f>
        <v>0.21085671226389141</v>
      </c>
      <c r="AK10" s="90">
        <f t="shared" ref="AK10:AK28" si="14">IF(($AF10      =0),0,(($L10      /$AF10      )-1))</f>
        <v>0.20811649825667322</v>
      </c>
    </row>
    <row r="11" spans="1:37" s="7" customFormat="1" ht="13" x14ac:dyDescent="0.3">
      <c r="A11" s="23" t="s">
        <v>23</v>
      </c>
      <c r="B11" s="31" t="s">
        <v>65</v>
      </c>
      <c r="C11" s="32" t="s">
        <v>66</v>
      </c>
      <c r="D11" s="64">
        <v>5087451130</v>
      </c>
      <c r="E11" s="65">
        <v>500648888</v>
      </c>
      <c r="F11" s="67">
        <f t="shared" si="0"/>
        <v>5588100018</v>
      </c>
      <c r="G11" s="64">
        <v>5087451130</v>
      </c>
      <c r="H11" s="65">
        <v>586534888</v>
      </c>
      <c r="I11" s="67">
        <f t="shared" si="1"/>
        <v>5673986018</v>
      </c>
      <c r="J11" s="64">
        <v>1023079009</v>
      </c>
      <c r="K11" s="65">
        <v>70477485</v>
      </c>
      <c r="L11" s="65">
        <f t="shared" si="2"/>
        <v>1093556494</v>
      </c>
      <c r="M11" s="90">
        <f t="shared" si="3"/>
        <v>0.19569379404046308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1023079009</v>
      </c>
      <c r="AA11" s="65">
        <v>70477485</v>
      </c>
      <c r="AB11" s="65">
        <f t="shared" si="10"/>
        <v>1093556494</v>
      </c>
      <c r="AC11" s="90">
        <f t="shared" si="11"/>
        <v>0.19569379404046308</v>
      </c>
      <c r="AD11" s="64">
        <v>647948765</v>
      </c>
      <c r="AE11" s="65">
        <v>61697382</v>
      </c>
      <c r="AF11" s="65">
        <f t="shared" si="12"/>
        <v>709646147</v>
      </c>
      <c r="AG11" s="65">
        <v>4515640010</v>
      </c>
      <c r="AH11" s="65">
        <v>4966635197</v>
      </c>
      <c r="AI11" s="65">
        <v>709646147</v>
      </c>
      <c r="AJ11" s="90">
        <f t="shared" si="13"/>
        <v>0.15715294962142032</v>
      </c>
      <c r="AK11" s="90">
        <f t="shared" si="14"/>
        <v>0.54098841883798743</v>
      </c>
    </row>
    <row r="12" spans="1:37" s="7" customFormat="1" ht="13" x14ac:dyDescent="0.3">
      <c r="A12" s="23" t="s">
        <v>23</v>
      </c>
      <c r="B12" s="31" t="s">
        <v>67</v>
      </c>
      <c r="C12" s="32" t="s">
        <v>68</v>
      </c>
      <c r="D12" s="64">
        <v>8463201934</v>
      </c>
      <c r="E12" s="65">
        <v>653856127</v>
      </c>
      <c r="F12" s="67">
        <f t="shared" si="0"/>
        <v>9117058061</v>
      </c>
      <c r="G12" s="64">
        <v>8463201934</v>
      </c>
      <c r="H12" s="65">
        <v>653856127</v>
      </c>
      <c r="I12" s="67">
        <f t="shared" si="1"/>
        <v>9117058061</v>
      </c>
      <c r="J12" s="64">
        <v>2141894849</v>
      </c>
      <c r="K12" s="65">
        <v>67978506</v>
      </c>
      <c r="L12" s="65">
        <f t="shared" si="2"/>
        <v>2209873355</v>
      </c>
      <c r="M12" s="90">
        <f t="shared" si="3"/>
        <v>0.24238886494023393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2141894849</v>
      </c>
      <c r="AA12" s="65">
        <v>67978506</v>
      </c>
      <c r="AB12" s="65">
        <f t="shared" si="10"/>
        <v>2209873355</v>
      </c>
      <c r="AC12" s="90">
        <f t="shared" si="11"/>
        <v>0.24238886494023393</v>
      </c>
      <c r="AD12" s="64">
        <v>2060247597</v>
      </c>
      <c r="AE12" s="65">
        <v>77767362</v>
      </c>
      <c r="AF12" s="65">
        <f t="shared" si="12"/>
        <v>2138014959</v>
      </c>
      <c r="AG12" s="65">
        <v>9204252841</v>
      </c>
      <c r="AH12" s="65">
        <v>8667488493</v>
      </c>
      <c r="AI12" s="65">
        <v>2138014959</v>
      </c>
      <c r="AJ12" s="90">
        <f t="shared" si="13"/>
        <v>0.23228555276929078</v>
      </c>
      <c r="AK12" s="90">
        <f t="shared" si="14"/>
        <v>3.3609865869979716E-2</v>
      </c>
    </row>
    <row r="13" spans="1:37" s="7" customFormat="1" ht="13" x14ac:dyDescent="0.3">
      <c r="A13" s="23" t="s">
        <v>23</v>
      </c>
      <c r="B13" s="31" t="s">
        <v>69</v>
      </c>
      <c r="C13" s="32" t="s">
        <v>70</v>
      </c>
      <c r="D13" s="64">
        <v>2849756239</v>
      </c>
      <c r="E13" s="65">
        <v>235557737</v>
      </c>
      <c r="F13" s="67">
        <f t="shared" si="0"/>
        <v>3085313976</v>
      </c>
      <c r="G13" s="64">
        <v>2849756239</v>
      </c>
      <c r="H13" s="65">
        <v>235557737</v>
      </c>
      <c r="I13" s="67">
        <f t="shared" si="1"/>
        <v>3085313976</v>
      </c>
      <c r="J13" s="64">
        <v>658816994</v>
      </c>
      <c r="K13" s="65">
        <v>24895941</v>
      </c>
      <c r="L13" s="65">
        <f t="shared" si="2"/>
        <v>683712935</v>
      </c>
      <c r="M13" s="90">
        <f t="shared" si="3"/>
        <v>0.2216023848199753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658816994</v>
      </c>
      <c r="AA13" s="65">
        <v>24895941</v>
      </c>
      <c r="AB13" s="65">
        <f t="shared" si="10"/>
        <v>683712935</v>
      </c>
      <c r="AC13" s="90">
        <f t="shared" si="11"/>
        <v>0.2216023848199753</v>
      </c>
      <c r="AD13" s="64">
        <v>642167327</v>
      </c>
      <c r="AE13" s="65">
        <v>13074336</v>
      </c>
      <c r="AF13" s="65">
        <f t="shared" si="12"/>
        <v>655241663</v>
      </c>
      <c r="AG13" s="65">
        <v>2790945899</v>
      </c>
      <c r="AH13" s="65">
        <v>2832711146</v>
      </c>
      <c r="AI13" s="65">
        <v>655241663</v>
      </c>
      <c r="AJ13" s="90">
        <f t="shared" si="13"/>
        <v>0.23477404676126973</v>
      </c>
      <c r="AK13" s="90">
        <f t="shared" si="14"/>
        <v>4.3451559337123635E-2</v>
      </c>
    </row>
    <row r="14" spans="1:37" s="7" customFormat="1" ht="13" x14ac:dyDescent="0.3">
      <c r="A14" s="23" t="s">
        <v>23</v>
      </c>
      <c r="B14" s="31" t="s">
        <v>71</v>
      </c>
      <c r="C14" s="32" t="s">
        <v>72</v>
      </c>
      <c r="D14" s="64">
        <v>6008928300</v>
      </c>
      <c r="E14" s="65">
        <v>457358700</v>
      </c>
      <c r="F14" s="67">
        <f t="shared" si="0"/>
        <v>6466287000</v>
      </c>
      <c r="G14" s="64">
        <v>6008928300</v>
      </c>
      <c r="H14" s="65">
        <v>457358700</v>
      </c>
      <c r="I14" s="67">
        <f t="shared" si="1"/>
        <v>6466287000</v>
      </c>
      <c r="J14" s="64">
        <v>1428323380</v>
      </c>
      <c r="K14" s="65">
        <v>59874669</v>
      </c>
      <c r="L14" s="65">
        <f t="shared" si="2"/>
        <v>1488198049</v>
      </c>
      <c r="M14" s="90">
        <f t="shared" si="3"/>
        <v>0.23014723116991251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1428323380</v>
      </c>
      <c r="AA14" s="65">
        <v>59874669</v>
      </c>
      <c r="AB14" s="65">
        <f t="shared" si="10"/>
        <v>1488198049</v>
      </c>
      <c r="AC14" s="90">
        <f t="shared" si="11"/>
        <v>0.23014723116991251</v>
      </c>
      <c r="AD14" s="64">
        <v>1501903638</v>
      </c>
      <c r="AE14" s="65">
        <v>137066154</v>
      </c>
      <c r="AF14" s="65">
        <f t="shared" si="12"/>
        <v>1638969792</v>
      </c>
      <c r="AG14" s="65">
        <v>6200912300</v>
      </c>
      <c r="AH14" s="65">
        <v>6251722397</v>
      </c>
      <c r="AI14" s="65">
        <v>1638969792</v>
      </c>
      <c r="AJ14" s="90">
        <f t="shared" si="13"/>
        <v>0.26431107435594597</v>
      </c>
      <c r="AK14" s="90">
        <f t="shared" si="14"/>
        <v>-9.1991776624519961E-2</v>
      </c>
    </row>
    <row r="15" spans="1:37" s="7" customFormat="1" ht="13" x14ac:dyDescent="0.3">
      <c r="A15" s="23" t="s">
        <v>23</v>
      </c>
      <c r="B15" s="31" t="s">
        <v>73</v>
      </c>
      <c r="C15" s="32" t="s">
        <v>74</v>
      </c>
      <c r="D15" s="64">
        <v>5724363741</v>
      </c>
      <c r="E15" s="65">
        <v>716060669</v>
      </c>
      <c r="F15" s="67">
        <f t="shared" si="0"/>
        <v>6440424410</v>
      </c>
      <c r="G15" s="64">
        <v>5724363741</v>
      </c>
      <c r="H15" s="65">
        <v>716060669</v>
      </c>
      <c r="I15" s="67">
        <f t="shared" si="1"/>
        <v>6440424410</v>
      </c>
      <c r="J15" s="64">
        <v>1180139352</v>
      </c>
      <c r="K15" s="65">
        <v>99403706</v>
      </c>
      <c r="L15" s="65">
        <f t="shared" si="2"/>
        <v>1279543058</v>
      </c>
      <c r="M15" s="90">
        <f t="shared" si="3"/>
        <v>0.19867371721858312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1180139352</v>
      </c>
      <c r="AA15" s="65">
        <v>99403706</v>
      </c>
      <c r="AB15" s="65">
        <f t="shared" si="10"/>
        <v>1279543058</v>
      </c>
      <c r="AC15" s="90">
        <f t="shared" si="11"/>
        <v>0.19867371721858312</v>
      </c>
      <c r="AD15" s="64">
        <v>1413310111</v>
      </c>
      <c r="AE15" s="65">
        <v>131565710</v>
      </c>
      <c r="AF15" s="65">
        <f t="shared" si="12"/>
        <v>1544875821</v>
      </c>
      <c r="AG15" s="65">
        <v>5960354691</v>
      </c>
      <c r="AH15" s="65">
        <v>6080042837</v>
      </c>
      <c r="AI15" s="65">
        <v>1544875821</v>
      </c>
      <c r="AJ15" s="90">
        <f t="shared" si="13"/>
        <v>0.25919192750940262</v>
      </c>
      <c r="AK15" s="90">
        <f t="shared" si="14"/>
        <v>-0.17175022056352063</v>
      </c>
    </row>
    <row r="16" spans="1:37" s="7" customFormat="1" ht="13" x14ac:dyDescent="0.3">
      <c r="A16" s="23" t="s">
        <v>23</v>
      </c>
      <c r="B16" s="31" t="s">
        <v>75</v>
      </c>
      <c r="C16" s="32" t="s">
        <v>76</v>
      </c>
      <c r="D16" s="64">
        <v>3788023215</v>
      </c>
      <c r="E16" s="65">
        <v>216314250</v>
      </c>
      <c r="F16" s="67">
        <f t="shared" si="0"/>
        <v>4004337465</v>
      </c>
      <c r="G16" s="64">
        <v>3788023215</v>
      </c>
      <c r="H16" s="65">
        <v>216314250</v>
      </c>
      <c r="I16" s="67">
        <f t="shared" si="1"/>
        <v>4004337465</v>
      </c>
      <c r="J16" s="64">
        <v>916298314</v>
      </c>
      <c r="K16" s="65">
        <v>48010104</v>
      </c>
      <c r="L16" s="65">
        <f t="shared" si="2"/>
        <v>964308418</v>
      </c>
      <c r="M16" s="90">
        <f t="shared" si="3"/>
        <v>0.24081597178773242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916298314</v>
      </c>
      <c r="AA16" s="65">
        <v>48010104</v>
      </c>
      <c r="AB16" s="65">
        <f t="shared" si="10"/>
        <v>964308418</v>
      </c>
      <c r="AC16" s="90">
        <f t="shared" si="11"/>
        <v>0.24081597178773242</v>
      </c>
      <c r="AD16" s="64">
        <v>917275794</v>
      </c>
      <c r="AE16" s="65">
        <v>49630821</v>
      </c>
      <c r="AF16" s="65">
        <f t="shared" si="12"/>
        <v>966906615</v>
      </c>
      <c r="AG16" s="65">
        <v>4262431004</v>
      </c>
      <c r="AH16" s="65">
        <v>4263505762</v>
      </c>
      <c r="AI16" s="65">
        <v>966906615</v>
      </c>
      <c r="AJ16" s="90">
        <f t="shared" si="13"/>
        <v>0.2268439334484533</v>
      </c>
      <c r="AK16" s="90">
        <f t="shared" si="14"/>
        <v>-2.6871229958438381E-3</v>
      </c>
    </row>
    <row r="17" spans="1:37" s="7" customFormat="1" ht="13" x14ac:dyDescent="0.3">
      <c r="A17" s="23" t="s">
        <v>23</v>
      </c>
      <c r="B17" s="31" t="s">
        <v>77</v>
      </c>
      <c r="C17" s="32" t="s">
        <v>78</v>
      </c>
      <c r="D17" s="64">
        <v>5663182677</v>
      </c>
      <c r="E17" s="65">
        <v>241252400</v>
      </c>
      <c r="F17" s="67">
        <f t="shared" si="0"/>
        <v>5904435077</v>
      </c>
      <c r="G17" s="64">
        <v>5663182677</v>
      </c>
      <c r="H17" s="65">
        <v>241252400</v>
      </c>
      <c r="I17" s="67">
        <f t="shared" si="1"/>
        <v>5904435077</v>
      </c>
      <c r="J17" s="64">
        <v>1342644762</v>
      </c>
      <c r="K17" s="65">
        <v>28295642</v>
      </c>
      <c r="L17" s="65">
        <f t="shared" si="2"/>
        <v>1370940404</v>
      </c>
      <c r="M17" s="90">
        <f t="shared" si="3"/>
        <v>0.23218824258739496</v>
      </c>
      <c r="N17" s="100">
        <v>0</v>
      </c>
      <c r="O17" s="101">
        <v>0</v>
      </c>
      <c r="P17" s="102">
        <f t="shared" si="4"/>
        <v>0</v>
      </c>
      <c r="Q17" s="90">
        <f t="shared" si="5"/>
        <v>0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v>1342644762</v>
      </c>
      <c r="AA17" s="65">
        <v>28295642</v>
      </c>
      <c r="AB17" s="65">
        <f t="shared" si="10"/>
        <v>1370940404</v>
      </c>
      <c r="AC17" s="90">
        <f t="shared" si="11"/>
        <v>0.23218824258739496</v>
      </c>
      <c r="AD17" s="64">
        <v>1056263920</v>
      </c>
      <c r="AE17" s="65">
        <v>39697925</v>
      </c>
      <c r="AF17" s="65">
        <f t="shared" si="12"/>
        <v>1095961845</v>
      </c>
      <c r="AG17" s="65">
        <v>5319739711</v>
      </c>
      <c r="AH17" s="65">
        <v>5667769506</v>
      </c>
      <c r="AI17" s="65">
        <v>1095961845</v>
      </c>
      <c r="AJ17" s="90">
        <f t="shared" si="13"/>
        <v>0.20601794533928092</v>
      </c>
      <c r="AK17" s="90">
        <f t="shared" si="14"/>
        <v>0.25090158042865074</v>
      </c>
    </row>
    <row r="18" spans="1:37" s="7" customFormat="1" ht="13" x14ac:dyDescent="0.3">
      <c r="A18" s="23" t="s">
        <v>23</v>
      </c>
      <c r="B18" s="31" t="s">
        <v>79</v>
      </c>
      <c r="C18" s="32" t="s">
        <v>80</v>
      </c>
      <c r="D18" s="64">
        <v>2516131497</v>
      </c>
      <c r="E18" s="65">
        <v>119789879</v>
      </c>
      <c r="F18" s="67">
        <f t="shared" si="0"/>
        <v>2635921376</v>
      </c>
      <c r="G18" s="64">
        <v>2516131497</v>
      </c>
      <c r="H18" s="65">
        <v>119789879</v>
      </c>
      <c r="I18" s="67">
        <f t="shared" si="1"/>
        <v>2635921376</v>
      </c>
      <c r="J18" s="64">
        <v>635475575</v>
      </c>
      <c r="K18" s="65">
        <v>9259524</v>
      </c>
      <c r="L18" s="65">
        <f t="shared" si="2"/>
        <v>644735099</v>
      </c>
      <c r="M18" s="90">
        <f t="shared" si="3"/>
        <v>0.24459572461845691</v>
      </c>
      <c r="N18" s="100">
        <v>0</v>
      </c>
      <c r="O18" s="101">
        <v>0</v>
      </c>
      <c r="P18" s="102">
        <f t="shared" si="4"/>
        <v>0</v>
      </c>
      <c r="Q18" s="90">
        <f t="shared" si="5"/>
        <v>0</v>
      </c>
      <c r="R18" s="100">
        <v>0</v>
      </c>
      <c r="S18" s="102">
        <v>0</v>
      </c>
      <c r="T18" s="102">
        <f t="shared" si="6"/>
        <v>0</v>
      </c>
      <c r="U18" s="90">
        <f t="shared" si="7"/>
        <v>0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v>635475575</v>
      </c>
      <c r="AA18" s="65">
        <v>9259524</v>
      </c>
      <c r="AB18" s="65">
        <f t="shared" si="10"/>
        <v>644735099</v>
      </c>
      <c r="AC18" s="90">
        <f t="shared" si="11"/>
        <v>0.24459572461845691</v>
      </c>
      <c r="AD18" s="64">
        <v>667380021</v>
      </c>
      <c r="AE18" s="65">
        <v>16724847</v>
      </c>
      <c r="AF18" s="65">
        <f t="shared" si="12"/>
        <v>684104868</v>
      </c>
      <c r="AG18" s="65">
        <v>2837393498</v>
      </c>
      <c r="AH18" s="65">
        <v>2945289345</v>
      </c>
      <c r="AI18" s="65">
        <v>684104868</v>
      </c>
      <c r="AJ18" s="90">
        <f t="shared" si="13"/>
        <v>0.2411032761166918</v>
      </c>
      <c r="AK18" s="90">
        <f t="shared" si="14"/>
        <v>-5.7549318593651644E-2</v>
      </c>
    </row>
    <row r="19" spans="1:37" s="7" customFormat="1" ht="13" x14ac:dyDescent="0.3">
      <c r="A19" s="23" t="s">
        <v>23</v>
      </c>
      <c r="B19" s="31" t="s">
        <v>81</v>
      </c>
      <c r="C19" s="32" t="s">
        <v>82</v>
      </c>
      <c r="D19" s="64">
        <v>4556980897</v>
      </c>
      <c r="E19" s="65">
        <v>720934000</v>
      </c>
      <c r="F19" s="67">
        <f t="shared" si="0"/>
        <v>5277914897</v>
      </c>
      <c r="G19" s="64">
        <v>4556980897</v>
      </c>
      <c r="H19" s="65">
        <v>720934000</v>
      </c>
      <c r="I19" s="67">
        <f t="shared" si="1"/>
        <v>5277914897</v>
      </c>
      <c r="J19" s="64">
        <v>1117659208</v>
      </c>
      <c r="K19" s="65">
        <v>149170828</v>
      </c>
      <c r="L19" s="65">
        <f t="shared" si="2"/>
        <v>1266830036</v>
      </c>
      <c r="M19" s="90">
        <f t="shared" si="3"/>
        <v>0.24002471823107155</v>
      </c>
      <c r="N19" s="100">
        <v>0</v>
      </c>
      <c r="O19" s="101">
        <v>0</v>
      </c>
      <c r="P19" s="102">
        <f t="shared" si="4"/>
        <v>0</v>
      </c>
      <c r="Q19" s="90">
        <f t="shared" si="5"/>
        <v>0</v>
      </c>
      <c r="R19" s="100">
        <v>0</v>
      </c>
      <c r="S19" s="102">
        <v>0</v>
      </c>
      <c r="T19" s="102">
        <f t="shared" si="6"/>
        <v>0</v>
      </c>
      <c r="U19" s="90">
        <f t="shared" si="7"/>
        <v>0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v>1117659208</v>
      </c>
      <c r="AA19" s="65">
        <v>149170828</v>
      </c>
      <c r="AB19" s="65">
        <f t="shared" si="10"/>
        <v>1266830036</v>
      </c>
      <c r="AC19" s="90">
        <f t="shared" si="11"/>
        <v>0.24002471823107155</v>
      </c>
      <c r="AD19" s="64">
        <v>1061805067</v>
      </c>
      <c r="AE19" s="65">
        <v>125014267</v>
      </c>
      <c r="AF19" s="65">
        <f t="shared" si="12"/>
        <v>1186819334</v>
      </c>
      <c r="AG19" s="65">
        <v>4905273512</v>
      </c>
      <c r="AH19" s="65">
        <v>5084831290</v>
      </c>
      <c r="AI19" s="65">
        <v>1186819334</v>
      </c>
      <c r="AJ19" s="90">
        <f t="shared" si="13"/>
        <v>0.24194763678246042</v>
      </c>
      <c r="AK19" s="90">
        <f t="shared" si="14"/>
        <v>6.7416075646775653E-2</v>
      </c>
    </row>
    <row r="20" spans="1:37" s="7" customFormat="1" ht="13" x14ac:dyDescent="0.3">
      <c r="A20" s="23" t="s">
        <v>23</v>
      </c>
      <c r="B20" s="31" t="s">
        <v>83</v>
      </c>
      <c r="C20" s="32" t="s">
        <v>84</v>
      </c>
      <c r="D20" s="64">
        <v>3212506151</v>
      </c>
      <c r="E20" s="65">
        <v>627331283</v>
      </c>
      <c r="F20" s="67">
        <f t="shared" si="0"/>
        <v>3839837434</v>
      </c>
      <c r="G20" s="64">
        <v>3212506151</v>
      </c>
      <c r="H20" s="65">
        <v>627331283</v>
      </c>
      <c r="I20" s="67">
        <f t="shared" si="1"/>
        <v>3839837434</v>
      </c>
      <c r="J20" s="64">
        <v>792109776</v>
      </c>
      <c r="K20" s="65">
        <v>94214230</v>
      </c>
      <c r="L20" s="65">
        <f t="shared" si="2"/>
        <v>886324006</v>
      </c>
      <c r="M20" s="90">
        <f t="shared" si="3"/>
        <v>0.23082331511016776</v>
      </c>
      <c r="N20" s="100">
        <v>0</v>
      </c>
      <c r="O20" s="101">
        <v>0</v>
      </c>
      <c r="P20" s="102">
        <f t="shared" si="4"/>
        <v>0</v>
      </c>
      <c r="Q20" s="90">
        <f t="shared" si="5"/>
        <v>0</v>
      </c>
      <c r="R20" s="100">
        <v>0</v>
      </c>
      <c r="S20" s="102">
        <v>0</v>
      </c>
      <c r="T20" s="102">
        <f t="shared" si="6"/>
        <v>0</v>
      </c>
      <c r="U20" s="90">
        <f t="shared" si="7"/>
        <v>0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v>792109776</v>
      </c>
      <c r="AA20" s="65">
        <v>94214230</v>
      </c>
      <c r="AB20" s="65">
        <f t="shared" si="10"/>
        <v>886324006</v>
      </c>
      <c r="AC20" s="90">
        <f t="shared" si="11"/>
        <v>0.23082331511016776</v>
      </c>
      <c r="AD20" s="64">
        <v>664058237</v>
      </c>
      <c r="AE20" s="65">
        <v>41782642</v>
      </c>
      <c r="AF20" s="65">
        <f t="shared" si="12"/>
        <v>705840879</v>
      </c>
      <c r="AG20" s="65">
        <v>3542233730</v>
      </c>
      <c r="AH20" s="65">
        <v>3817982570</v>
      </c>
      <c r="AI20" s="65">
        <v>705840879</v>
      </c>
      <c r="AJ20" s="90">
        <f t="shared" si="13"/>
        <v>0.1992643435756567</v>
      </c>
      <c r="AK20" s="90">
        <f t="shared" si="14"/>
        <v>0.25569945347413059</v>
      </c>
    </row>
    <row r="21" spans="1:37" s="7" customFormat="1" ht="13" x14ac:dyDescent="0.3">
      <c r="A21" s="23" t="s">
        <v>23</v>
      </c>
      <c r="B21" s="31" t="s">
        <v>85</v>
      </c>
      <c r="C21" s="32" t="s">
        <v>86</v>
      </c>
      <c r="D21" s="64">
        <v>2818588356</v>
      </c>
      <c r="E21" s="65">
        <v>373906000</v>
      </c>
      <c r="F21" s="67">
        <f t="shared" si="0"/>
        <v>3192494356</v>
      </c>
      <c r="G21" s="64">
        <v>2818588356</v>
      </c>
      <c r="H21" s="65">
        <v>373906000</v>
      </c>
      <c r="I21" s="67">
        <f t="shared" si="1"/>
        <v>3192494356</v>
      </c>
      <c r="J21" s="64">
        <v>726821050</v>
      </c>
      <c r="K21" s="65">
        <v>45946699</v>
      </c>
      <c r="L21" s="65">
        <f t="shared" si="2"/>
        <v>772767749</v>
      </c>
      <c r="M21" s="90">
        <f t="shared" si="3"/>
        <v>0.24205767115849522</v>
      </c>
      <c r="N21" s="100">
        <v>0</v>
      </c>
      <c r="O21" s="101">
        <v>0</v>
      </c>
      <c r="P21" s="102">
        <f t="shared" si="4"/>
        <v>0</v>
      </c>
      <c r="Q21" s="90">
        <f t="shared" si="5"/>
        <v>0</v>
      </c>
      <c r="R21" s="100">
        <v>0</v>
      </c>
      <c r="S21" s="102">
        <v>0</v>
      </c>
      <c r="T21" s="102">
        <f t="shared" si="6"/>
        <v>0</v>
      </c>
      <c r="U21" s="90">
        <f t="shared" si="7"/>
        <v>0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v>726821050</v>
      </c>
      <c r="AA21" s="65">
        <v>45946699</v>
      </c>
      <c r="AB21" s="65">
        <f t="shared" si="10"/>
        <v>772767749</v>
      </c>
      <c r="AC21" s="90">
        <f t="shared" si="11"/>
        <v>0.24205767115849522</v>
      </c>
      <c r="AD21" s="64">
        <v>315073930</v>
      </c>
      <c r="AE21" s="65">
        <v>48751812</v>
      </c>
      <c r="AF21" s="65">
        <f t="shared" si="12"/>
        <v>363825742</v>
      </c>
      <c r="AG21" s="65">
        <v>3045887951</v>
      </c>
      <c r="AH21" s="65">
        <v>3366073945</v>
      </c>
      <c r="AI21" s="65">
        <v>363825742</v>
      </c>
      <c r="AJ21" s="90">
        <f t="shared" si="13"/>
        <v>0.11944817007485513</v>
      </c>
      <c r="AK21" s="90">
        <f t="shared" si="14"/>
        <v>1.1240051480469462</v>
      </c>
    </row>
    <row r="22" spans="1:37" s="7" customFormat="1" ht="13" x14ac:dyDescent="0.3">
      <c r="A22" s="23" t="s">
        <v>23</v>
      </c>
      <c r="B22" s="31" t="s">
        <v>87</v>
      </c>
      <c r="C22" s="32" t="s">
        <v>88</v>
      </c>
      <c r="D22" s="64">
        <v>6732717976</v>
      </c>
      <c r="E22" s="65">
        <v>482704389</v>
      </c>
      <c r="F22" s="67">
        <f t="shared" si="0"/>
        <v>7215422365</v>
      </c>
      <c r="G22" s="64">
        <v>6732717976</v>
      </c>
      <c r="H22" s="65">
        <v>482704389</v>
      </c>
      <c r="I22" s="67">
        <f t="shared" si="1"/>
        <v>7215422365</v>
      </c>
      <c r="J22" s="64">
        <v>802357906</v>
      </c>
      <c r="K22" s="65">
        <v>43323766</v>
      </c>
      <c r="L22" s="65">
        <f t="shared" si="2"/>
        <v>845681672</v>
      </c>
      <c r="M22" s="90">
        <f t="shared" si="3"/>
        <v>0.11720473580343208</v>
      </c>
      <c r="N22" s="100">
        <v>0</v>
      </c>
      <c r="O22" s="101">
        <v>0</v>
      </c>
      <c r="P22" s="102">
        <f t="shared" si="4"/>
        <v>0</v>
      </c>
      <c r="Q22" s="90">
        <f t="shared" si="5"/>
        <v>0</v>
      </c>
      <c r="R22" s="100">
        <v>0</v>
      </c>
      <c r="S22" s="102">
        <v>0</v>
      </c>
      <c r="T22" s="102">
        <f t="shared" si="6"/>
        <v>0</v>
      </c>
      <c r="U22" s="90">
        <f t="shared" si="7"/>
        <v>0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v>802357906</v>
      </c>
      <c r="AA22" s="65">
        <v>43323766</v>
      </c>
      <c r="AB22" s="65">
        <f t="shared" si="10"/>
        <v>845681672</v>
      </c>
      <c r="AC22" s="90">
        <f t="shared" si="11"/>
        <v>0.11720473580343208</v>
      </c>
      <c r="AD22" s="64">
        <v>1158646380</v>
      </c>
      <c r="AE22" s="65">
        <v>81291465</v>
      </c>
      <c r="AF22" s="65">
        <f t="shared" si="12"/>
        <v>1239937845</v>
      </c>
      <c r="AG22" s="65">
        <v>8173477312</v>
      </c>
      <c r="AH22" s="65">
        <v>7803770706</v>
      </c>
      <c r="AI22" s="65">
        <v>1239937845</v>
      </c>
      <c r="AJ22" s="90">
        <f t="shared" si="13"/>
        <v>0.15170261048863115</v>
      </c>
      <c r="AK22" s="90">
        <f t="shared" si="14"/>
        <v>-0.31796446458169036</v>
      </c>
    </row>
    <row r="23" spans="1:37" s="7" customFormat="1" ht="13" x14ac:dyDescent="0.3">
      <c r="A23" s="23" t="s">
        <v>23</v>
      </c>
      <c r="B23" s="31" t="s">
        <v>89</v>
      </c>
      <c r="C23" s="32" t="s">
        <v>90</v>
      </c>
      <c r="D23" s="64">
        <v>5083259500</v>
      </c>
      <c r="E23" s="65">
        <v>265985449</v>
      </c>
      <c r="F23" s="67">
        <f t="shared" si="0"/>
        <v>5349244949</v>
      </c>
      <c r="G23" s="64">
        <v>5083259500</v>
      </c>
      <c r="H23" s="65">
        <v>265985449</v>
      </c>
      <c r="I23" s="67">
        <f t="shared" si="1"/>
        <v>5349244949</v>
      </c>
      <c r="J23" s="64">
        <v>678734925</v>
      </c>
      <c r="K23" s="65">
        <v>9058835</v>
      </c>
      <c r="L23" s="65">
        <f t="shared" si="2"/>
        <v>687793760</v>
      </c>
      <c r="M23" s="90">
        <f t="shared" si="3"/>
        <v>0.12857772761529226</v>
      </c>
      <c r="N23" s="100">
        <v>0</v>
      </c>
      <c r="O23" s="101">
        <v>0</v>
      </c>
      <c r="P23" s="102">
        <f t="shared" si="4"/>
        <v>0</v>
      </c>
      <c r="Q23" s="90">
        <f t="shared" si="5"/>
        <v>0</v>
      </c>
      <c r="R23" s="100">
        <v>0</v>
      </c>
      <c r="S23" s="102">
        <v>0</v>
      </c>
      <c r="T23" s="102">
        <f t="shared" si="6"/>
        <v>0</v>
      </c>
      <c r="U23" s="90">
        <f t="shared" si="7"/>
        <v>0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v>678734925</v>
      </c>
      <c r="AA23" s="65">
        <v>9058835</v>
      </c>
      <c r="AB23" s="65">
        <f t="shared" si="10"/>
        <v>687793760</v>
      </c>
      <c r="AC23" s="90">
        <f t="shared" si="11"/>
        <v>0.12857772761529226</v>
      </c>
      <c r="AD23" s="64">
        <v>547838430</v>
      </c>
      <c r="AE23" s="65">
        <v>26030543</v>
      </c>
      <c r="AF23" s="65">
        <f t="shared" si="12"/>
        <v>573868973</v>
      </c>
      <c r="AG23" s="65">
        <v>4498890604</v>
      </c>
      <c r="AH23" s="65">
        <v>5357161453</v>
      </c>
      <c r="AI23" s="65">
        <v>573868973</v>
      </c>
      <c r="AJ23" s="90">
        <f t="shared" si="13"/>
        <v>0.12755788560179002</v>
      </c>
      <c r="AK23" s="90">
        <f t="shared" si="14"/>
        <v>0.19852055496995824</v>
      </c>
    </row>
    <row r="24" spans="1:37" s="7" customFormat="1" ht="13" x14ac:dyDescent="0.3">
      <c r="A24" s="23" t="s">
        <v>23</v>
      </c>
      <c r="B24" s="31" t="s">
        <v>91</v>
      </c>
      <c r="C24" s="32" t="s">
        <v>92</v>
      </c>
      <c r="D24" s="64">
        <v>2481714008</v>
      </c>
      <c r="E24" s="65">
        <v>234198250</v>
      </c>
      <c r="F24" s="67">
        <f t="shared" si="0"/>
        <v>2715912258</v>
      </c>
      <c r="G24" s="64">
        <v>2481714008</v>
      </c>
      <c r="H24" s="65">
        <v>234198250</v>
      </c>
      <c r="I24" s="67">
        <f t="shared" si="1"/>
        <v>2715912258</v>
      </c>
      <c r="J24" s="64">
        <v>538394663</v>
      </c>
      <c r="K24" s="65">
        <v>25230020</v>
      </c>
      <c r="L24" s="65">
        <f t="shared" si="2"/>
        <v>563624683</v>
      </c>
      <c r="M24" s="90">
        <f t="shared" si="3"/>
        <v>0.20752683793071197</v>
      </c>
      <c r="N24" s="100">
        <v>0</v>
      </c>
      <c r="O24" s="101">
        <v>0</v>
      </c>
      <c r="P24" s="102">
        <f t="shared" si="4"/>
        <v>0</v>
      </c>
      <c r="Q24" s="90">
        <f t="shared" si="5"/>
        <v>0</v>
      </c>
      <c r="R24" s="100">
        <v>0</v>
      </c>
      <c r="S24" s="102">
        <v>0</v>
      </c>
      <c r="T24" s="102">
        <f t="shared" si="6"/>
        <v>0</v>
      </c>
      <c r="U24" s="90">
        <f t="shared" si="7"/>
        <v>0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v>538394663</v>
      </c>
      <c r="AA24" s="65">
        <v>25230020</v>
      </c>
      <c r="AB24" s="65">
        <f t="shared" si="10"/>
        <v>563624683</v>
      </c>
      <c r="AC24" s="90">
        <f t="shared" si="11"/>
        <v>0.20752683793071197</v>
      </c>
      <c r="AD24" s="64">
        <v>507919750</v>
      </c>
      <c r="AE24" s="65">
        <v>31406399</v>
      </c>
      <c r="AF24" s="65">
        <f t="shared" si="12"/>
        <v>539326149</v>
      </c>
      <c r="AG24" s="65">
        <v>2458877329</v>
      </c>
      <c r="AH24" s="65">
        <v>2628110241</v>
      </c>
      <c r="AI24" s="65">
        <v>539326149</v>
      </c>
      <c r="AJ24" s="90">
        <f t="shared" si="13"/>
        <v>0.21933837147513918</v>
      </c>
      <c r="AK24" s="90">
        <f t="shared" si="14"/>
        <v>4.5053506204090876E-2</v>
      </c>
    </row>
    <row r="25" spans="1:37" s="7" customFormat="1" ht="13" x14ac:dyDescent="0.3">
      <c r="A25" s="23" t="s">
        <v>23</v>
      </c>
      <c r="B25" s="31" t="s">
        <v>93</v>
      </c>
      <c r="C25" s="32" t="s">
        <v>94</v>
      </c>
      <c r="D25" s="64">
        <v>3677014677</v>
      </c>
      <c r="E25" s="65">
        <v>714165948</v>
      </c>
      <c r="F25" s="67">
        <f t="shared" si="0"/>
        <v>4391180625</v>
      </c>
      <c r="G25" s="64">
        <v>3676738017</v>
      </c>
      <c r="H25" s="65">
        <v>716748444</v>
      </c>
      <c r="I25" s="67">
        <f t="shared" si="1"/>
        <v>4393486461</v>
      </c>
      <c r="J25" s="64">
        <v>832218134</v>
      </c>
      <c r="K25" s="65">
        <v>39832782</v>
      </c>
      <c r="L25" s="65">
        <f t="shared" si="2"/>
        <v>872050916</v>
      </c>
      <c r="M25" s="90">
        <f t="shared" si="3"/>
        <v>0.19859144737413301</v>
      </c>
      <c r="N25" s="100">
        <v>0</v>
      </c>
      <c r="O25" s="101">
        <v>0</v>
      </c>
      <c r="P25" s="102">
        <f t="shared" si="4"/>
        <v>0</v>
      </c>
      <c r="Q25" s="90">
        <f t="shared" si="5"/>
        <v>0</v>
      </c>
      <c r="R25" s="100">
        <v>0</v>
      </c>
      <c r="S25" s="102">
        <v>0</v>
      </c>
      <c r="T25" s="102">
        <f t="shared" si="6"/>
        <v>0</v>
      </c>
      <c r="U25" s="90">
        <f t="shared" si="7"/>
        <v>0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v>832218134</v>
      </c>
      <c r="AA25" s="65">
        <v>39832782</v>
      </c>
      <c r="AB25" s="65">
        <f t="shared" si="10"/>
        <v>872050916</v>
      </c>
      <c r="AC25" s="90">
        <f t="shared" si="11"/>
        <v>0.19859144737413301</v>
      </c>
      <c r="AD25" s="64">
        <v>901412461</v>
      </c>
      <c r="AE25" s="65">
        <v>36422773</v>
      </c>
      <c r="AF25" s="65">
        <f t="shared" si="12"/>
        <v>937835234</v>
      </c>
      <c r="AG25" s="65">
        <v>4095004389</v>
      </c>
      <c r="AH25" s="65">
        <v>4015851263</v>
      </c>
      <c r="AI25" s="65">
        <v>937835234</v>
      </c>
      <c r="AJ25" s="90">
        <f t="shared" si="13"/>
        <v>0.22901934770063076</v>
      </c>
      <c r="AK25" s="90">
        <f t="shared" si="14"/>
        <v>-7.0144856596420002E-2</v>
      </c>
    </row>
    <row r="26" spans="1:37" s="7" customFormat="1" ht="13" x14ac:dyDescent="0.3">
      <c r="A26" s="23" t="s">
        <v>23</v>
      </c>
      <c r="B26" s="31" t="s">
        <v>95</v>
      </c>
      <c r="C26" s="32" t="s">
        <v>96</v>
      </c>
      <c r="D26" s="64">
        <v>2741080854</v>
      </c>
      <c r="E26" s="65">
        <v>642490175</v>
      </c>
      <c r="F26" s="67">
        <f t="shared" si="0"/>
        <v>3383571029</v>
      </c>
      <c r="G26" s="64">
        <v>2748524997</v>
      </c>
      <c r="H26" s="65">
        <v>677608824</v>
      </c>
      <c r="I26" s="67">
        <f t="shared" si="1"/>
        <v>3426133821</v>
      </c>
      <c r="J26" s="64">
        <v>340999736</v>
      </c>
      <c r="K26" s="65">
        <v>51098535</v>
      </c>
      <c r="L26" s="65">
        <f t="shared" si="2"/>
        <v>392098271</v>
      </c>
      <c r="M26" s="90">
        <f t="shared" si="3"/>
        <v>0.1158829732372673</v>
      </c>
      <c r="N26" s="100">
        <v>0</v>
      </c>
      <c r="O26" s="101">
        <v>0</v>
      </c>
      <c r="P26" s="102">
        <f t="shared" si="4"/>
        <v>0</v>
      </c>
      <c r="Q26" s="90">
        <f t="shared" si="5"/>
        <v>0</v>
      </c>
      <c r="R26" s="100">
        <v>0</v>
      </c>
      <c r="S26" s="102">
        <v>0</v>
      </c>
      <c r="T26" s="102">
        <f t="shared" si="6"/>
        <v>0</v>
      </c>
      <c r="U26" s="90">
        <f t="shared" si="7"/>
        <v>0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v>340999736</v>
      </c>
      <c r="AA26" s="65">
        <v>51098535</v>
      </c>
      <c r="AB26" s="65">
        <f t="shared" si="10"/>
        <v>392098271</v>
      </c>
      <c r="AC26" s="90">
        <f t="shared" si="11"/>
        <v>0.1158829732372673</v>
      </c>
      <c r="AD26" s="64">
        <v>336995631</v>
      </c>
      <c r="AE26" s="65">
        <v>27342746</v>
      </c>
      <c r="AF26" s="65">
        <f t="shared" si="12"/>
        <v>364338377</v>
      </c>
      <c r="AG26" s="65">
        <v>3111079435</v>
      </c>
      <c r="AH26" s="65">
        <v>3047355490</v>
      </c>
      <c r="AI26" s="65">
        <v>364338377</v>
      </c>
      <c r="AJ26" s="90">
        <f t="shared" si="13"/>
        <v>0.11710995640328289</v>
      </c>
      <c r="AK26" s="90">
        <f t="shared" si="14"/>
        <v>7.6192615855013246E-2</v>
      </c>
    </row>
    <row r="27" spans="1:37" s="7" customFormat="1" ht="13" x14ac:dyDescent="0.3">
      <c r="A27" s="23" t="s">
        <v>23</v>
      </c>
      <c r="B27" s="33" t="s">
        <v>97</v>
      </c>
      <c r="C27" s="32" t="s">
        <v>98</v>
      </c>
      <c r="D27" s="64">
        <v>3907340809</v>
      </c>
      <c r="E27" s="65">
        <v>907018426</v>
      </c>
      <c r="F27" s="67">
        <f t="shared" si="0"/>
        <v>4814359235</v>
      </c>
      <c r="G27" s="64">
        <v>3907340809</v>
      </c>
      <c r="H27" s="65">
        <v>969712045</v>
      </c>
      <c r="I27" s="67">
        <f t="shared" si="1"/>
        <v>4877052854</v>
      </c>
      <c r="J27" s="64">
        <v>638650656</v>
      </c>
      <c r="K27" s="65">
        <v>159022097</v>
      </c>
      <c r="L27" s="65">
        <f t="shared" si="2"/>
        <v>797672753</v>
      </c>
      <c r="M27" s="90">
        <f t="shared" si="3"/>
        <v>0.16568617214955295</v>
      </c>
      <c r="N27" s="100">
        <v>0</v>
      </c>
      <c r="O27" s="101">
        <v>0</v>
      </c>
      <c r="P27" s="102">
        <f t="shared" si="4"/>
        <v>0</v>
      </c>
      <c r="Q27" s="90">
        <f t="shared" si="5"/>
        <v>0</v>
      </c>
      <c r="R27" s="100">
        <v>0</v>
      </c>
      <c r="S27" s="102">
        <v>0</v>
      </c>
      <c r="T27" s="102">
        <f t="shared" si="6"/>
        <v>0</v>
      </c>
      <c r="U27" s="90">
        <f t="shared" si="7"/>
        <v>0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v>638650656</v>
      </c>
      <c r="AA27" s="65">
        <v>159022097</v>
      </c>
      <c r="AB27" s="65">
        <f t="shared" si="10"/>
        <v>797672753</v>
      </c>
      <c r="AC27" s="90">
        <f t="shared" si="11"/>
        <v>0.16568617214955295</v>
      </c>
      <c r="AD27" s="64">
        <v>587597406</v>
      </c>
      <c r="AE27" s="65">
        <v>206024955</v>
      </c>
      <c r="AF27" s="65">
        <f t="shared" si="12"/>
        <v>793622361</v>
      </c>
      <c r="AG27" s="65">
        <v>4726436898</v>
      </c>
      <c r="AH27" s="65">
        <v>5302346235</v>
      </c>
      <c r="AI27" s="65">
        <v>793622361</v>
      </c>
      <c r="AJ27" s="90">
        <f t="shared" si="13"/>
        <v>0.16791134169924551</v>
      </c>
      <c r="AK27" s="90">
        <f t="shared" si="14"/>
        <v>5.1036767599343946E-3</v>
      </c>
    </row>
    <row r="28" spans="1:37" s="7" customFormat="1" ht="13" x14ac:dyDescent="0.3">
      <c r="A28" s="34" t="s">
        <v>0</v>
      </c>
      <c r="B28" s="35" t="s">
        <v>617</v>
      </c>
      <c r="C28" s="34" t="s">
        <v>0</v>
      </c>
      <c r="D28" s="68">
        <f>SUM(D9:D27)</f>
        <v>88949718660</v>
      </c>
      <c r="E28" s="69">
        <f>SUM(E9:E27)</f>
        <v>8629551115</v>
      </c>
      <c r="F28" s="70">
        <f t="shared" si="0"/>
        <v>97579269775</v>
      </c>
      <c r="G28" s="68">
        <f>SUM(G9:G27)</f>
        <v>88956886143</v>
      </c>
      <c r="H28" s="69">
        <f>SUM(H9:H27)</f>
        <v>8815831879</v>
      </c>
      <c r="I28" s="70">
        <f t="shared" si="1"/>
        <v>97772718022</v>
      </c>
      <c r="J28" s="68">
        <f>SUM(J9:J27)</f>
        <v>18312410103</v>
      </c>
      <c r="K28" s="69">
        <f>SUM(K9:K27)</f>
        <v>1121950542</v>
      </c>
      <c r="L28" s="69">
        <f t="shared" si="2"/>
        <v>19434360645</v>
      </c>
      <c r="M28" s="91">
        <f t="shared" si="3"/>
        <v>0.19916485017578109</v>
      </c>
      <c r="N28" s="103">
        <f>SUM(N9:N27)</f>
        <v>0</v>
      </c>
      <c r="O28" s="104">
        <f>SUM(O9:O27)</f>
        <v>0</v>
      </c>
      <c r="P28" s="105">
        <f t="shared" si="4"/>
        <v>0</v>
      </c>
      <c r="Q28" s="91">
        <f t="shared" si="5"/>
        <v>0</v>
      </c>
      <c r="R28" s="103">
        <f>SUM(R9:R27)</f>
        <v>0</v>
      </c>
      <c r="S28" s="105">
        <f>SUM(S9:S27)</f>
        <v>0</v>
      </c>
      <c r="T28" s="105">
        <f t="shared" si="6"/>
        <v>0</v>
      </c>
      <c r="U28" s="91">
        <f t="shared" si="7"/>
        <v>0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v>18312410103</v>
      </c>
      <c r="AA28" s="69">
        <v>1121950542</v>
      </c>
      <c r="AB28" s="69">
        <f t="shared" si="10"/>
        <v>19434360645</v>
      </c>
      <c r="AC28" s="91">
        <f t="shared" si="11"/>
        <v>0.19916485017578109</v>
      </c>
      <c r="AD28" s="68">
        <f>SUM(AD9:AD27)</f>
        <v>16899697689</v>
      </c>
      <c r="AE28" s="69">
        <f>SUM(AE9:AE27)</f>
        <v>1196739676</v>
      </c>
      <c r="AF28" s="69">
        <f t="shared" si="12"/>
        <v>18096437365</v>
      </c>
      <c r="AG28" s="69">
        <f>SUM(AG9:AG27)</f>
        <v>91925470929</v>
      </c>
      <c r="AH28" s="69">
        <f>SUM(AH9:AH27)</f>
        <v>94671216246</v>
      </c>
      <c r="AI28" s="69">
        <f>SUM(AI9:AI27)</f>
        <v>18096437365</v>
      </c>
      <c r="AJ28" s="91">
        <f t="shared" si="13"/>
        <v>0.19685988205572591</v>
      </c>
      <c r="AK28" s="91">
        <f t="shared" si="14"/>
        <v>7.3932965534290851E-2</v>
      </c>
    </row>
    <row r="29" spans="1:37" s="7" customFormat="1" ht="12.75" customHeight="1" x14ac:dyDescent="0.3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ht="13" x14ac:dyDescent="0.3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44</v>
      </c>
      <c r="C9" s="57" t="s">
        <v>45</v>
      </c>
      <c r="D9" s="77">
        <v>10951600521</v>
      </c>
      <c r="E9" s="78">
        <v>1159708535</v>
      </c>
      <c r="F9" s="79">
        <f>$D9       +$E9</f>
        <v>12111309056</v>
      </c>
      <c r="G9" s="77">
        <v>11027429978</v>
      </c>
      <c r="H9" s="78">
        <v>1256224746</v>
      </c>
      <c r="I9" s="79">
        <f>$G9       +$H9</f>
        <v>12283654724</v>
      </c>
      <c r="J9" s="77">
        <v>2986756274</v>
      </c>
      <c r="K9" s="78">
        <v>118909850</v>
      </c>
      <c r="L9" s="78">
        <f>$J9       +$K9</f>
        <v>3105666124</v>
      </c>
      <c r="M9" s="95">
        <f>IF(($F9       =0),0,($L9       /$F9       ))</f>
        <v>0.25642695679220889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2986756274</v>
      </c>
      <c r="AA9" s="78">
        <v>118909850</v>
      </c>
      <c r="AB9" s="78">
        <f>$Z9       +$AA9</f>
        <v>3105666124</v>
      </c>
      <c r="AC9" s="95">
        <f>IF(($F9       =0),0,($AB9       /$F9       ))</f>
        <v>0.25642695679220889</v>
      </c>
      <c r="AD9" s="77">
        <v>2899297325</v>
      </c>
      <c r="AE9" s="78">
        <v>92807527</v>
      </c>
      <c r="AF9" s="78">
        <f>$AD9       +$AE9</f>
        <v>2992104852</v>
      </c>
      <c r="AG9" s="78">
        <v>11360730192</v>
      </c>
      <c r="AH9" s="78">
        <v>11722745460</v>
      </c>
      <c r="AI9" s="79">
        <v>2992104852</v>
      </c>
      <c r="AJ9" s="114">
        <f>IF(($AG9       =0),0,($AI9       /$AG9       ))</f>
        <v>0.26337258269780761</v>
      </c>
      <c r="AK9" s="115">
        <f>IF(($AF9       =0),0,(($L9       /$AF9       )-1))</f>
        <v>3.7953640536391164E-2</v>
      </c>
    </row>
    <row r="10" spans="1:37" ht="13" x14ac:dyDescent="0.3">
      <c r="A10" s="55" t="s">
        <v>99</v>
      </c>
      <c r="B10" s="56" t="s">
        <v>56</v>
      </c>
      <c r="C10" s="57" t="s">
        <v>57</v>
      </c>
      <c r="D10" s="77">
        <v>19533147140</v>
      </c>
      <c r="E10" s="78">
        <v>2150127530</v>
      </c>
      <c r="F10" s="79">
        <f t="shared" ref="F10:F55" si="0">$D10      +$E10</f>
        <v>21683274670</v>
      </c>
      <c r="G10" s="77">
        <v>19533147140</v>
      </c>
      <c r="H10" s="78">
        <v>2150127530</v>
      </c>
      <c r="I10" s="79">
        <f t="shared" ref="I10:I55" si="1">$G10      +$H10</f>
        <v>21683274670</v>
      </c>
      <c r="J10" s="77">
        <v>2423561188</v>
      </c>
      <c r="K10" s="78">
        <v>84255285</v>
      </c>
      <c r="L10" s="78">
        <f t="shared" ref="L10:L55" si="2">$J10      +$K10</f>
        <v>2507816473</v>
      </c>
      <c r="M10" s="95">
        <f t="shared" ref="M10:M55" si="3">IF(($F10      =0),0,($L10      /$F10      ))</f>
        <v>0.11565672211262913</v>
      </c>
      <c r="N10" s="77">
        <v>0</v>
      </c>
      <c r="O10" s="78">
        <v>0</v>
      </c>
      <c r="P10" s="78">
        <f t="shared" ref="P10:P55" si="4">$N10      +$O10</f>
        <v>0</v>
      </c>
      <c r="Q10" s="95">
        <f t="shared" ref="Q10:Q55" si="5">IF(($F10      =0),0,($P10      /$F10      ))</f>
        <v>0</v>
      </c>
      <c r="R10" s="77">
        <v>0</v>
      </c>
      <c r="S10" s="78">
        <v>0</v>
      </c>
      <c r="T10" s="78">
        <f t="shared" ref="T10:T55" si="6">$R10      +$S10</f>
        <v>0</v>
      </c>
      <c r="U10" s="95">
        <f t="shared" ref="U10:U55" si="7">IF(($I10      =0),0,($T10      /$I10      ))</f>
        <v>0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v>2423561188</v>
      </c>
      <c r="AA10" s="78">
        <v>84255285</v>
      </c>
      <c r="AB10" s="78">
        <f t="shared" ref="AB10:AB55" si="10">$Z10      +$AA10</f>
        <v>2507816473</v>
      </c>
      <c r="AC10" s="95">
        <f t="shared" ref="AC10:AC55" si="11">IF(($F10      =0),0,($AB10      /$F10      ))</f>
        <v>0.11565672211262913</v>
      </c>
      <c r="AD10" s="77">
        <v>3659129855</v>
      </c>
      <c r="AE10" s="78">
        <v>93095505</v>
      </c>
      <c r="AF10" s="78">
        <f t="shared" ref="AF10:AF55" si="12">$AD10      +$AE10</f>
        <v>3752225360</v>
      </c>
      <c r="AG10" s="78">
        <v>20081385880</v>
      </c>
      <c r="AH10" s="78">
        <v>19966483295</v>
      </c>
      <c r="AI10" s="79">
        <v>3752225360</v>
      </c>
      <c r="AJ10" s="114">
        <f t="shared" ref="AJ10:AJ55" si="13">IF(($AG10      =0),0,($AI10      /$AG10      ))</f>
        <v>0.18685091668583584</v>
      </c>
      <c r="AK10" s="115">
        <f t="shared" ref="AK10:AK55" si="14">IF(($AF10      =0),0,(($L10      /$AF10      )-1))</f>
        <v>-0.33164556166210657</v>
      </c>
    </row>
    <row r="11" spans="1:37" ht="14" x14ac:dyDescent="0.3">
      <c r="A11" s="58" t="s">
        <v>0</v>
      </c>
      <c r="B11" s="59" t="s">
        <v>100</v>
      </c>
      <c r="C11" s="60" t="s">
        <v>0</v>
      </c>
      <c r="D11" s="80">
        <f>SUM(D9:D10)</f>
        <v>30484747661</v>
      </c>
      <c r="E11" s="81">
        <f>SUM(E9:E10)</f>
        <v>3309836065</v>
      </c>
      <c r="F11" s="82">
        <f t="shared" si="0"/>
        <v>33794583726</v>
      </c>
      <c r="G11" s="80">
        <f>SUM(G9:G10)</f>
        <v>30560577118</v>
      </c>
      <c r="H11" s="81">
        <f>SUM(H9:H10)</f>
        <v>3406352276</v>
      </c>
      <c r="I11" s="82">
        <f t="shared" si="1"/>
        <v>33966929394</v>
      </c>
      <c r="J11" s="80">
        <f>SUM(J9:J10)</f>
        <v>5410317462</v>
      </c>
      <c r="K11" s="81">
        <f>SUM(K9:K10)</f>
        <v>203165135</v>
      </c>
      <c r="L11" s="81">
        <f t="shared" si="2"/>
        <v>5613482597</v>
      </c>
      <c r="M11" s="96">
        <f t="shared" si="3"/>
        <v>0.16610598439421653</v>
      </c>
      <c r="N11" s="80">
        <f>SUM(N9:N10)</f>
        <v>0</v>
      </c>
      <c r="O11" s="81">
        <f>SUM(O9:O10)</f>
        <v>0</v>
      </c>
      <c r="P11" s="81">
        <f t="shared" si="4"/>
        <v>0</v>
      </c>
      <c r="Q11" s="96">
        <f t="shared" si="5"/>
        <v>0</v>
      </c>
      <c r="R11" s="80">
        <f>SUM(R9:R10)</f>
        <v>0</v>
      </c>
      <c r="S11" s="81">
        <f>SUM(S9:S10)</f>
        <v>0</v>
      </c>
      <c r="T11" s="81">
        <f t="shared" si="6"/>
        <v>0</v>
      </c>
      <c r="U11" s="96">
        <f t="shared" si="7"/>
        <v>0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v>5410317462</v>
      </c>
      <c r="AA11" s="81">
        <v>203165135</v>
      </c>
      <c r="AB11" s="81">
        <f t="shared" si="10"/>
        <v>5613482597</v>
      </c>
      <c r="AC11" s="96">
        <f t="shared" si="11"/>
        <v>0.16610598439421653</v>
      </c>
      <c r="AD11" s="80">
        <f>SUM(AD9:AD10)</f>
        <v>6558427180</v>
      </c>
      <c r="AE11" s="81">
        <f>SUM(AE9:AE10)</f>
        <v>185903032</v>
      </c>
      <c r="AF11" s="81">
        <f t="shared" si="12"/>
        <v>6744330212</v>
      </c>
      <c r="AG11" s="81">
        <f>SUM(AG9:AG10)</f>
        <v>31442116072</v>
      </c>
      <c r="AH11" s="81">
        <f>SUM(AH9:AH10)</f>
        <v>31689228755</v>
      </c>
      <c r="AI11" s="82">
        <f>SUM(AI9:AI10)</f>
        <v>6744330212</v>
      </c>
      <c r="AJ11" s="116">
        <f t="shared" si="13"/>
        <v>0.21449988278638779</v>
      </c>
      <c r="AK11" s="117">
        <f t="shared" si="14"/>
        <v>-0.16767382074322434</v>
      </c>
    </row>
    <row r="12" spans="1:37" ht="13" x14ac:dyDescent="0.3">
      <c r="A12" s="55" t="s">
        <v>101</v>
      </c>
      <c r="B12" s="56" t="s">
        <v>102</v>
      </c>
      <c r="C12" s="57" t="s">
        <v>103</v>
      </c>
      <c r="D12" s="77">
        <v>643556722</v>
      </c>
      <c r="E12" s="78">
        <v>112867059</v>
      </c>
      <c r="F12" s="79">
        <f t="shared" si="0"/>
        <v>756423781</v>
      </c>
      <c r="G12" s="77">
        <v>643556722</v>
      </c>
      <c r="H12" s="78">
        <v>112867059</v>
      </c>
      <c r="I12" s="79">
        <f t="shared" si="1"/>
        <v>756423781</v>
      </c>
      <c r="J12" s="77">
        <v>156861297</v>
      </c>
      <c r="K12" s="78">
        <v>37002618</v>
      </c>
      <c r="L12" s="78">
        <f t="shared" si="2"/>
        <v>193863915</v>
      </c>
      <c r="M12" s="95">
        <f t="shared" si="3"/>
        <v>0.25629008483010662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156861297</v>
      </c>
      <c r="AA12" s="78">
        <v>37002618</v>
      </c>
      <c r="AB12" s="78">
        <f t="shared" si="10"/>
        <v>193863915</v>
      </c>
      <c r="AC12" s="95">
        <f t="shared" si="11"/>
        <v>0.25629008483010662</v>
      </c>
      <c r="AD12" s="77">
        <v>143673438</v>
      </c>
      <c r="AE12" s="78">
        <v>27760389</v>
      </c>
      <c r="AF12" s="78">
        <f t="shared" si="12"/>
        <v>171433827</v>
      </c>
      <c r="AG12" s="78">
        <v>619642774</v>
      </c>
      <c r="AH12" s="78">
        <v>721070811</v>
      </c>
      <c r="AI12" s="79">
        <v>171433827</v>
      </c>
      <c r="AJ12" s="114">
        <f t="shared" si="13"/>
        <v>0.27666557925518548</v>
      </c>
      <c r="AK12" s="115">
        <f t="shared" si="14"/>
        <v>0.13083816882883914</v>
      </c>
    </row>
    <row r="13" spans="1:37" ht="13" x14ac:dyDescent="0.3">
      <c r="A13" s="55" t="s">
        <v>101</v>
      </c>
      <c r="B13" s="56" t="s">
        <v>104</v>
      </c>
      <c r="C13" s="57" t="s">
        <v>105</v>
      </c>
      <c r="D13" s="77">
        <v>417577915</v>
      </c>
      <c r="E13" s="78">
        <v>58791930</v>
      </c>
      <c r="F13" s="79">
        <f t="shared" si="0"/>
        <v>476369845</v>
      </c>
      <c r="G13" s="77">
        <v>416945571</v>
      </c>
      <c r="H13" s="78">
        <v>61638459</v>
      </c>
      <c r="I13" s="79">
        <f t="shared" si="1"/>
        <v>478584030</v>
      </c>
      <c r="J13" s="77">
        <v>52023644</v>
      </c>
      <c r="K13" s="78">
        <v>11620150</v>
      </c>
      <c r="L13" s="78">
        <f t="shared" si="2"/>
        <v>63643794</v>
      </c>
      <c r="M13" s="95">
        <f t="shared" si="3"/>
        <v>0.13360164306789823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52023644</v>
      </c>
      <c r="AA13" s="78">
        <v>11620150</v>
      </c>
      <c r="AB13" s="78">
        <f t="shared" si="10"/>
        <v>63643794</v>
      </c>
      <c r="AC13" s="95">
        <f t="shared" si="11"/>
        <v>0.13360164306789823</v>
      </c>
      <c r="AD13" s="77">
        <v>32995619</v>
      </c>
      <c r="AE13" s="78">
        <v>3980724</v>
      </c>
      <c r="AF13" s="78">
        <f t="shared" si="12"/>
        <v>36976343</v>
      </c>
      <c r="AG13" s="78">
        <v>426621777</v>
      </c>
      <c r="AH13" s="78">
        <v>455302123</v>
      </c>
      <c r="AI13" s="79">
        <v>36976343</v>
      </c>
      <c r="AJ13" s="114">
        <f t="shared" si="13"/>
        <v>8.6672422725387499E-2</v>
      </c>
      <c r="AK13" s="115">
        <f t="shared" si="14"/>
        <v>0.72120304054946693</v>
      </c>
    </row>
    <row r="14" spans="1:37" ht="13" x14ac:dyDescent="0.3">
      <c r="A14" s="55" t="s">
        <v>101</v>
      </c>
      <c r="B14" s="56" t="s">
        <v>106</v>
      </c>
      <c r="C14" s="57" t="s">
        <v>107</v>
      </c>
      <c r="D14" s="77">
        <v>823689703</v>
      </c>
      <c r="E14" s="78">
        <v>114399571</v>
      </c>
      <c r="F14" s="79">
        <f t="shared" si="0"/>
        <v>938089274</v>
      </c>
      <c r="G14" s="77">
        <v>823689703</v>
      </c>
      <c r="H14" s="78">
        <v>114399571</v>
      </c>
      <c r="I14" s="79">
        <f t="shared" si="1"/>
        <v>938089274</v>
      </c>
      <c r="J14" s="77">
        <v>118200090</v>
      </c>
      <c r="K14" s="78">
        <v>14102397</v>
      </c>
      <c r="L14" s="78">
        <f t="shared" si="2"/>
        <v>132302487</v>
      </c>
      <c r="M14" s="95">
        <f t="shared" si="3"/>
        <v>0.14103400461649454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118200090</v>
      </c>
      <c r="AA14" s="78">
        <v>14102397</v>
      </c>
      <c r="AB14" s="78">
        <f t="shared" si="10"/>
        <v>132302487</v>
      </c>
      <c r="AC14" s="95">
        <f t="shared" si="11"/>
        <v>0.14103400461649454</v>
      </c>
      <c r="AD14" s="77">
        <v>74886954</v>
      </c>
      <c r="AE14" s="78">
        <v>4776140</v>
      </c>
      <c r="AF14" s="78">
        <f t="shared" si="12"/>
        <v>79663094</v>
      </c>
      <c r="AG14" s="78">
        <v>875717774</v>
      </c>
      <c r="AH14" s="78">
        <v>931644360</v>
      </c>
      <c r="AI14" s="79">
        <v>79663094</v>
      </c>
      <c r="AJ14" s="114">
        <f t="shared" si="13"/>
        <v>9.0968913005070512E-2</v>
      </c>
      <c r="AK14" s="115">
        <f t="shared" si="14"/>
        <v>0.6607751514145308</v>
      </c>
    </row>
    <row r="15" spans="1:37" ht="13" x14ac:dyDescent="0.3">
      <c r="A15" s="55" t="s">
        <v>101</v>
      </c>
      <c r="B15" s="56" t="s">
        <v>108</v>
      </c>
      <c r="C15" s="57" t="s">
        <v>109</v>
      </c>
      <c r="D15" s="77">
        <v>794742348</v>
      </c>
      <c r="E15" s="78">
        <v>158518240</v>
      </c>
      <c r="F15" s="79">
        <f t="shared" si="0"/>
        <v>953260588</v>
      </c>
      <c r="G15" s="77">
        <v>794742348</v>
      </c>
      <c r="H15" s="78">
        <v>158518240</v>
      </c>
      <c r="I15" s="79">
        <f t="shared" si="1"/>
        <v>953260588</v>
      </c>
      <c r="J15" s="77">
        <v>147859031</v>
      </c>
      <c r="K15" s="78">
        <v>49279733</v>
      </c>
      <c r="L15" s="78">
        <f t="shared" si="2"/>
        <v>197138764</v>
      </c>
      <c r="M15" s="95">
        <f t="shared" si="3"/>
        <v>0.20680469378641719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147859031</v>
      </c>
      <c r="AA15" s="78">
        <v>49279733</v>
      </c>
      <c r="AB15" s="78">
        <f t="shared" si="10"/>
        <v>197138764</v>
      </c>
      <c r="AC15" s="95">
        <f t="shared" si="11"/>
        <v>0.20680469378641719</v>
      </c>
      <c r="AD15" s="77">
        <v>145057837</v>
      </c>
      <c r="AE15" s="78">
        <v>44463456</v>
      </c>
      <c r="AF15" s="78">
        <f t="shared" si="12"/>
        <v>189521293</v>
      </c>
      <c r="AG15" s="78">
        <v>829932291</v>
      </c>
      <c r="AH15" s="78">
        <v>955952885</v>
      </c>
      <c r="AI15" s="79">
        <v>189521293</v>
      </c>
      <c r="AJ15" s="114">
        <f t="shared" si="13"/>
        <v>0.22835753597638966</v>
      </c>
      <c r="AK15" s="115">
        <f t="shared" si="14"/>
        <v>4.0193219872133312E-2</v>
      </c>
    </row>
    <row r="16" spans="1:37" ht="13" x14ac:dyDescent="0.3">
      <c r="A16" s="55" t="s">
        <v>101</v>
      </c>
      <c r="B16" s="56" t="s">
        <v>110</v>
      </c>
      <c r="C16" s="57" t="s">
        <v>111</v>
      </c>
      <c r="D16" s="77">
        <v>280789355</v>
      </c>
      <c r="E16" s="78">
        <v>48143077</v>
      </c>
      <c r="F16" s="79">
        <f t="shared" si="0"/>
        <v>328932432</v>
      </c>
      <c r="G16" s="77">
        <v>280789355</v>
      </c>
      <c r="H16" s="78">
        <v>48143077</v>
      </c>
      <c r="I16" s="79">
        <f t="shared" si="1"/>
        <v>328932432</v>
      </c>
      <c r="J16" s="77">
        <v>66464921</v>
      </c>
      <c r="K16" s="78">
        <v>46512017</v>
      </c>
      <c r="L16" s="78">
        <f t="shared" si="2"/>
        <v>112976938</v>
      </c>
      <c r="M16" s="95">
        <f t="shared" si="3"/>
        <v>0.34346548716120517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66464921</v>
      </c>
      <c r="AA16" s="78">
        <v>46512017</v>
      </c>
      <c r="AB16" s="78">
        <f t="shared" si="10"/>
        <v>112976938</v>
      </c>
      <c r="AC16" s="95">
        <f t="shared" si="11"/>
        <v>0.34346548716120517</v>
      </c>
      <c r="AD16" s="77">
        <v>61348045</v>
      </c>
      <c r="AE16" s="78">
        <v>63382322</v>
      </c>
      <c r="AF16" s="78">
        <f t="shared" si="12"/>
        <v>124730367</v>
      </c>
      <c r="AG16" s="78">
        <v>298951253</v>
      </c>
      <c r="AH16" s="78">
        <v>311237510</v>
      </c>
      <c r="AI16" s="79">
        <v>124730367</v>
      </c>
      <c r="AJ16" s="114">
        <f t="shared" si="13"/>
        <v>0.41722643992396979</v>
      </c>
      <c r="AK16" s="115">
        <f t="shared" si="14"/>
        <v>-9.4230693636939256E-2</v>
      </c>
    </row>
    <row r="17" spans="1:37" ht="13" x14ac:dyDescent="0.3">
      <c r="A17" s="55" t="s">
        <v>101</v>
      </c>
      <c r="B17" s="56" t="s">
        <v>112</v>
      </c>
      <c r="C17" s="57" t="s">
        <v>113</v>
      </c>
      <c r="D17" s="77">
        <v>1581117404</v>
      </c>
      <c r="E17" s="78">
        <v>265462280</v>
      </c>
      <c r="F17" s="79">
        <f t="shared" si="0"/>
        <v>1846579684</v>
      </c>
      <c r="G17" s="77">
        <v>1563140302</v>
      </c>
      <c r="H17" s="78">
        <v>293296300</v>
      </c>
      <c r="I17" s="79">
        <f t="shared" si="1"/>
        <v>1856436602</v>
      </c>
      <c r="J17" s="77">
        <v>358803966</v>
      </c>
      <c r="K17" s="78">
        <v>12933049</v>
      </c>
      <c r="L17" s="78">
        <f t="shared" si="2"/>
        <v>371737015</v>
      </c>
      <c r="M17" s="95">
        <f t="shared" si="3"/>
        <v>0.20131111493372197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358803966</v>
      </c>
      <c r="AA17" s="78">
        <v>12933049</v>
      </c>
      <c r="AB17" s="78">
        <f t="shared" si="10"/>
        <v>371737015</v>
      </c>
      <c r="AC17" s="95">
        <f t="shared" si="11"/>
        <v>0.20131111493372197</v>
      </c>
      <c r="AD17" s="77">
        <v>316088700</v>
      </c>
      <c r="AE17" s="78">
        <v>12684078</v>
      </c>
      <c r="AF17" s="78">
        <f t="shared" si="12"/>
        <v>328772778</v>
      </c>
      <c r="AG17" s="78">
        <v>1655835351</v>
      </c>
      <c r="AH17" s="78">
        <v>1719520121</v>
      </c>
      <c r="AI17" s="79">
        <v>328772778</v>
      </c>
      <c r="AJ17" s="114">
        <f t="shared" si="13"/>
        <v>0.19855402760995891</v>
      </c>
      <c r="AK17" s="115">
        <f t="shared" si="14"/>
        <v>0.13068063986733103</v>
      </c>
    </row>
    <row r="18" spans="1:37" ht="13" x14ac:dyDescent="0.3">
      <c r="A18" s="55" t="s">
        <v>101</v>
      </c>
      <c r="B18" s="56" t="s">
        <v>114</v>
      </c>
      <c r="C18" s="57" t="s">
        <v>115</v>
      </c>
      <c r="D18" s="77">
        <v>249350024</v>
      </c>
      <c r="E18" s="78">
        <v>50608547</v>
      </c>
      <c r="F18" s="79">
        <f t="shared" si="0"/>
        <v>299958571</v>
      </c>
      <c r="G18" s="77">
        <v>249350024</v>
      </c>
      <c r="H18" s="78">
        <v>50608547</v>
      </c>
      <c r="I18" s="79">
        <f t="shared" si="1"/>
        <v>299958571</v>
      </c>
      <c r="J18" s="77">
        <v>56715750</v>
      </c>
      <c r="K18" s="78">
        <v>14203144</v>
      </c>
      <c r="L18" s="78">
        <f t="shared" si="2"/>
        <v>70918894</v>
      </c>
      <c r="M18" s="95">
        <f t="shared" si="3"/>
        <v>0.23642896338508027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56715750</v>
      </c>
      <c r="AA18" s="78">
        <v>14203144</v>
      </c>
      <c r="AB18" s="78">
        <f t="shared" si="10"/>
        <v>70918894</v>
      </c>
      <c r="AC18" s="95">
        <f t="shared" si="11"/>
        <v>0.23642896338508027</v>
      </c>
      <c r="AD18" s="77">
        <v>9569808</v>
      </c>
      <c r="AE18" s="78">
        <v>25330129</v>
      </c>
      <c r="AF18" s="78">
        <f t="shared" si="12"/>
        <v>34899937</v>
      </c>
      <c r="AG18" s="78">
        <v>283744868</v>
      </c>
      <c r="AH18" s="78">
        <v>294584112</v>
      </c>
      <c r="AI18" s="79">
        <v>34899937</v>
      </c>
      <c r="AJ18" s="114">
        <f t="shared" si="13"/>
        <v>0.12299759726403228</v>
      </c>
      <c r="AK18" s="115">
        <f t="shared" si="14"/>
        <v>1.0320636681951605</v>
      </c>
    </row>
    <row r="19" spans="1:37" ht="13" x14ac:dyDescent="0.3">
      <c r="A19" s="55" t="s">
        <v>116</v>
      </c>
      <c r="B19" s="56" t="s">
        <v>117</v>
      </c>
      <c r="C19" s="57" t="s">
        <v>118</v>
      </c>
      <c r="D19" s="77">
        <v>385125458</v>
      </c>
      <c r="E19" s="78">
        <v>6849100</v>
      </c>
      <c r="F19" s="79">
        <f t="shared" si="0"/>
        <v>391974558</v>
      </c>
      <c r="G19" s="77">
        <v>470013558</v>
      </c>
      <c r="H19" s="78">
        <v>10019100</v>
      </c>
      <c r="I19" s="79">
        <f t="shared" si="1"/>
        <v>480032658</v>
      </c>
      <c r="J19" s="77">
        <v>70641475</v>
      </c>
      <c r="K19" s="78">
        <v>2729602</v>
      </c>
      <c r="L19" s="78">
        <f t="shared" si="2"/>
        <v>73371077</v>
      </c>
      <c r="M19" s="95">
        <f t="shared" si="3"/>
        <v>0.18718326356273357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70641475</v>
      </c>
      <c r="AA19" s="78">
        <v>2729602</v>
      </c>
      <c r="AB19" s="78">
        <f t="shared" si="10"/>
        <v>73371077</v>
      </c>
      <c r="AC19" s="95">
        <f t="shared" si="11"/>
        <v>0.18718326356273357</v>
      </c>
      <c r="AD19" s="77">
        <v>47677760</v>
      </c>
      <c r="AE19" s="78">
        <v>1492085</v>
      </c>
      <c r="AF19" s="78">
        <f t="shared" si="12"/>
        <v>49169845</v>
      </c>
      <c r="AG19" s="78">
        <v>258365178</v>
      </c>
      <c r="AH19" s="78">
        <v>425447428</v>
      </c>
      <c r="AI19" s="79">
        <v>49169845</v>
      </c>
      <c r="AJ19" s="114">
        <f t="shared" si="13"/>
        <v>0.19031142424309208</v>
      </c>
      <c r="AK19" s="115">
        <f t="shared" si="14"/>
        <v>0.49219662986531687</v>
      </c>
    </row>
    <row r="20" spans="1:37" ht="14" x14ac:dyDescent="0.3">
      <c r="A20" s="58" t="s">
        <v>0</v>
      </c>
      <c r="B20" s="59" t="s">
        <v>119</v>
      </c>
      <c r="C20" s="60" t="s">
        <v>0</v>
      </c>
      <c r="D20" s="80">
        <f>SUM(D12:D19)</f>
        <v>5175948929</v>
      </c>
      <c r="E20" s="81">
        <f>SUM(E12:E19)</f>
        <v>815639804</v>
      </c>
      <c r="F20" s="82">
        <f t="shared" si="0"/>
        <v>5991588733</v>
      </c>
      <c r="G20" s="80">
        <f>SUM(G12:G19)</f>
        <v>5242227583</v>
      </c>
      <c r="H20" s="81">
        <f>SUM(H12:H19)</f>
        <v>849490353</v>
      </c>
      <c r="I20" s="82">
        <f t="shared" si="1"/>
        <v>6091717936</v>
      </c>
      <c r="J20" s="80">
        <f>SUM(J12:J19)</f>
        <v>1027570174</v>
      </c>
      <c r="K20" s="81">
        <f>SUM(K12:K19)</f>
        <v>188382710</v>
      </c>
      <c r="L20" s="81">
        <f t="shared" si="2"/>
        <v>1215952884</v>
      </c>
      <c r="M20" s="96">
        <f t="shared" si="3"/>
        <v>0.20294331573575311</v>
      </c>
      <c r="N20" s="80">
        <f>SUM(N12:N19)</f>
        <v>0</v>
      </c>
      <c r="O20" s="81">
        <f>SUM(O12:O19)</f>
        <v>0</v>
      </c>
      <c r="P20" s="81">
        <f t="shared" si="4"/>
        <v>0</v>
      </c>
      <c r="Q20" s="96">
        <f t="shared" si="5"/>
        <v>0</v>
      </c>
      <c r="R20" s="80">
        <f>SUM(R12:R19)</f>
        <v>0</v>
      </c>
      <c r="S20" s="81">
        <f>SUM(S12:S19)</f>
        <v>0</v>
      </c>
      <c r="T20" s="81">
        <f t="shared" si="6"/>
        <v>0</v>
      </c>
      <c r="U20" s="96">
        <f t="shared" si="7"/>
        <v>0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v>1027570174</v>
      </c>
      <c r="AA20" s="81">
        <v>188382710</v>
      </c>
      <c r="AB20" s="81">
        <f t="shared" si="10"/>
        <v>1215952884</v>
      </c>
      <c r="AC20" s="96">
        <f t="shared" si="11"/>
        <v>0.20294331573575311</v>
      </c>
      <c r="AD20" s="80">
        <f>SUM(AD12:AD19)</f>
        <v>831298161</v>
      </c>
      <c r="AE20" s="81">
        <f>SUM(AE12:AE19)</f>
        <v>183869323</v>
      </c>
      <c r="AF20" s="81">
        <f t="shared" si="12"/>
        <v>1015167484</v>
      </c>
      <c r="AG20" s="81">
        <f>SUM(AG12:AG19)</f>
        <v>5248811266</v>
      </c>
      <c r="AH20" s="81">
        <f>SUM(AH12:AH19)</f>
        <v>5814759350</v>
      </c>
      <c r="AI20" s="82">
        <f>SUM(AI12:AI19)</f>
        <v>1015167484</v>
      </c>
      <c r="AJ20" s="116">
        <f t="shared" si="13"/>
        <v>0.19340902778804545</v>
      </c>
      <c r="AK20" s="117">
        <f t="shared" si="14"/>
        <v>0.19778549171892124</v>
      </c>
    </row>
    <row r="21" spans="1:37" ht="13" x14ac:dyDescent="0.3">
      <c r="A21" s="55" t="s">
        <v>101</v>
      </c>
      <c r="B21" s="56" t="s">
        <v>120</v>
      </c>
      <c r="C21" s="57" t="s">
        <v>121</v>
      </c>
      <c r="D21" s="77">
        <v>472046857</v>
      </c>
      <c r="E21" s="78">
        <v>127591613</v>
      </c>
      <c r="F21" s="79">
        <f t="shared" si="0"/>
        <v>599638470</v>
      </c>
      <c r="G21" s="77">
        <v>472046857</v>
      </c>
      <c r="H21" s="78">
        <v>127591613</v>
      </c>
      <c r="I21" s="79">
        <f t="shared" si="1"/>
        <v>599638470</v>
      </c>
      <c r="J21" s="77">
        <v>52730541</v>
      </c>
      <c r="K21" s="78">
        <v>32006899</v>
      </c>
      <c r="L21" s="78">
        <f t="shared" si="2"/>
        <v>84737440</v>
      </c>
      <c r="M21" s="95">
        <f t="shared" si="3"/>
        <v>0.14131421554724466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52730541</v>
      </c>
      <c r="AA21" s="78">
        <v>32006899</v>
      </c>
      <c r="AB21" s="78">
        <f t="shared" si="10"/>
        <v>84737440</v>
      </c>
      <c r="AC21" s="95">
        <f t="shared" si="11"/>
        <v>0.14131421554724466</v>
      </c>
      <c r="AD21" s="77">
        <v>27154324</v>
      </c>
      <c r="AE21" s="78">
        <v>20332534</v>
      </c>
      <c r="AF21" s="78">
        <f t="shared" si="12"/>
        <v>47486858</v>
      </c>
      <c r="AG21" s="78">
        <v>536476461</v>
      </c>
      <c r="AH21" s="78">
        <v>616093778</v>
      </c>
      <c r="AI21" s="79">
        <v>47486858</v>
      </c>
      <c r="AJ21" s="114">
        <f t="shared" si="13"/>
        <v>8.8516200527202632E-2</v>
      </c>
      <c r="AK21" s="115">
        <f t="shared" si="14"/>
        <v>0.7844398128004173</v>
      </c>
    </row>
    <row r="22" spans="1:37" ht="13" x14ac:dyDescent="0.3">
      <c r="A22" s="55" t="s">
        <v>101</v>
      </c>
      <c r="B22" s="56" t="s">
        <v>122</v>
      </c>
      <c r="C22" s="57" t="s">
        <v>123</v>
      </c>
      <c r="D22" s="77">
        <v>1001175959</v>
      </c>
      <c r="E22" s="78">
        <v>252618890</v>
      </c>
      <c r="F22" s="79">
        <f t="shared" si="0"/>
        <v>1253794849</v>
      </c>
      <c r="G22" s="77">
        <v>997073402</v>
      </c>
      <c r="H22" s="78">
        <v>267434282</v>
      </c>
      <c r="I22" s="79">
        <f t="shared" si="1"/>
        <v>1264507684</v>
      </c>
      <c r="J22" s="77">
        <v>97323439</v>
      </c>
      <c r="K22" s="78">
        <v>49768896</v>
      </c>
      <c r="L22" s="78">
        <f t="shared" si="2"/>
        <v>147092335</v>
      </c>
      <c r="M22" s="95">
        <f t="shared" si="3"/>
        <v>0.11731770561772344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97323439</v>
      </c>
      <c r="AA22" s="78">
        <v>49768896</v>
      </c>
      <c r="AB22" s="78">
        <f t="shared" si="10"/>
        <v>147092335</v>
      </c>
      <c r="AC22" s="95">
        <f t="shared" si="11"/>
        <v>0.11731770561772344</v>
      </c>
      <c r="AD22" s="77">
        <v>82299209</v>
      </c>
      <c r="AE22" s="78">
        <v>77215090</v>
      </c>
      <c r="AF22" s="78">
        <f t="shared" si="12"/>
        <v>159514299</v>
      </c>
      <c r="AG22" s="78">
        <v>1013751904</v>
      </c>
      <c r="AH22" s="78">
        <v>1102031812</v>
      </c>
      <c r="AI22" s="79">
        <v>159514299</v>
      </c>
      <c r="AJ22" s="114">
        <f t="shared" si="13"/>
        <v>0.15735043097882062</v>
      </c>
      <c r="AK22" s="115">
        <f t="shared" si="14"/>
        <v>-7.7873670748476287E-2</v>
      </c>
    </row>
    <row r="23" spans="1:37" ht="13" x14ac:dyDescent="0.3">
      <c r="A23" s="55" t="s">
        <v>101</v>
      </c>
      <c r="B23" s="56" t="s">
        <v>124</v>
      </c>
      <c r="C23" s="57" t="s">
        <v>125</v>
      </c>
      <c r="D23" s="77">
        <v>132968165</v>
      </c>
      <c r="E23" s="78">
        <v>45276875</v>
      </c>
      <c r="F23" s="79">
        <f t="shared" si="0"/>
        <v>178245040</v>
      </c>
      <c r="G23" s="77">
        <v>134428793</v>
      </c>
      <c r="H23" s="78">
        <v>46788690</v>
      </c>
      <c r="I23" s="79">
        <f t="shared" si="1"/>
        <v>181217483</v>
      </c>
      <c r="J23" s="77">
        <v>32715795</v>
      </c>
      <c r="K23" s="78">
        <v>14222336</v>
      </c>
      <c r="L23" s="78">
        <f t="shared" si="2"/>
        <v>46938131</v>
      </c>
      <c r="M23" s="95">
        <f t="shared" si="3"/>
        <v>0.26333485072010981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32715795</v>
      </c>
      <c r="AA23" s="78">
        <v>14222336</v>
      </c>
      <c r="AB23" s="78">
        <f t="shared" si="10"/>
        <v>46938131</v>
      </c>
      <c r="AC23" s="95">
        <f t="shared" si="11"/>
        <v>0.26333485072010981</v>
      </c>
      <c r="AD23" s="77">
        <v>30393960</v>
      </c>
      <c r="AE23" s="78">
        <v>12304521</v>
      </c>
      <c r="AF23" s="78">
        <f t="shared" si="12"/>
        <v>42698481</v>
      </c>
      <c r="AG23" s="78">
        <v>182425492</v>
      </c>
      <c r="AH23" s="78">
        <v>206061156</v>
      </c>
      <c r="AI23" s="79">
        <v>42698481</v>
      </c>
      <c r="AJ23" s="114">
        <f t="shared" si="13"/>
        <v>0.23405983742666842</v>
      </c>
      <c r="AK23" s="115">
        <f t="shared" si="14"/>
        <v>9.9292759384110196E-2</v>
      </c>
    </row>
    <row r="24" spans="1:37" ht="13" x14ac:dyDescent="0.3">
      <c r="A24" s="55" t="s">
        <v>101</v>
      </c>
      <c r="B24" s="56" t="s">
        <v>126</v>
      </c>
      <c r="C24" s="57" t="s">
        <v>127</v>
      </c>
      <c r="D24" s="77">
        <v>290496561</v>
      </c>
      <c r="E24" s="78">
        <v>92121850</v>
      </c>
      <c r="F24" s="79">
        <f t="shared" si="0"/>
        <v>382618411</v>
      </c>
      <c r="G24" s="77">
        <v>290496561</v>
      </c>
      <c r="H24" s="78">
        <v>92121850</v>
      </c>
      <c r="I24" s="79">
        <f t="shared" si="1"/>
        <v>382618411</v>
      </c>
      <c r="J24" s="77">
        <v>38752612</v>
      </c>
      <c r="K24" s="78">
        <v>11137854</v>
      </c>
      <c r="L24" s="78">
        <f t="shared" si="2"/>
        <v>49890466</v>
      </c>
      <c r="M24" s="95">
        <f t="shared" si="3"/>
        <v>0.1303922251666034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38752612</v>
      </c>
      <c r="AA24" s="78">
        <v>11137854</v>
      </c>
      <c r="AB24" s="78">
        <f t="shared" si="10"/>
        <v>49890466</v>
      </c>
      <c r="AC24" s="95">
        <f t="shared" si="11"/>
        <v>0.1303922251666034</v>
      </c>
      <c r="AD24" s="77">
        <v>63128283</v>
      </c>
      <c r="AE24" s="78">
        <v>-736936381</v>
      </c>
      <c r="AF24" s="78">
        <f t="shared" si="12"/>
        <v>-673808098</v>
      </c>
      <c r="AG24" s="78">
        <v>370724944</v>
      </c>
      <c r="AH24" s="78">
        <v>439149143</v>
      </c>
      <c r="AI24" s="79">
        <v>-673808098</v>
      </c>
      <c r="AJ24" s="114">
        <f t="shared" si="13"/>
        <v>-1.8175418430975607</v>
      </c>
      <c r="AK24" s="115">
        <f t="shared" si="14"/>
        <v>-1.0740425443803436</v>
      </c>
    </row>
    <row r="25" spans="1:37" ht="13" x14ac:dyDescent="0.3">
      <c r="A25" s="55" t="s">
        <v>101</v>
      </c>
      <c r="B25" s="56" t="s">
        <v>128</v>
      </c>
      <c r="C25" s="57" t="s">
        <v>129</v>
      </c>
      <c r="D25" s="77">
        <v>212531586</v>
      </c>
      <c r="E25" s="78">
        <v>49637253</v>
      </c>
      <c r="F25" s="79">
        <f t="shared" si="0"/>
        <v>262168839</v>
      </c>
      <c r="G25" s="77">
        <v>212531586</v>
      </c>
      <c r="H25" s="78">
        <v>49637253</v>
      </c>
      <c r="I25" s="79">
        <f t="shared" si="1"/>
        <v>262168839</v>
      </c>
      <c r="J25" s="77">
        <v>51476524</v>
      </c>
      <c r="K25" s="78">
        <v>12703977</v>
      </c>
      <c r="L25" s="78">
        <f t="shared" si="2"/>
        <v>64180501</v>
      </c>
      <c r="M25" s="95">
        <f t="shared" si="3"/>
        <v>0.24480598550463123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51476524</v>
      </c>
      <c r="AA25" s="78">
        <v>12703977</v>
      </c>
      <c r="AB25" s="78">
        <f t="shared" si="10"/>
        <v>64180501</v>
      </c>
      <c r="AC25" s="95">
        <f t="shared" si="11"/>
        <v>0.24480598550463123</v>
      </c>
      <c r="AD25" s="77">
        <v>55284900</v>
      </c>
      <c r="AE25" s="78">
        <v>672607381</v>
      </c>
      <c r="AF25" s="78">
        <f t="shared" si="12"/>
        <v>727892281</v>
      </c>
      <c r="AG25" s="78">
        <v>244584599</v>
      </c>
      <c r="AH25" s="78">
        <v>258085867</v>
      </c>
      <c r="AI25" s="79">
        <v>727892281</v>
      </c>
      <c r="AJ25" s="114">
        <f t="shared" si="13"/>
        <v>2.9760348115786308</v>
      </c>
      <c r="AK25" s="115">
        <f t="shared" si="14"/>
        <v>-0.91182692456660352</v>
      </c>
    </row>
    <row r="26" spans="1:37" ht="13" x14ac:dyDescent="0.3">
      <c r="A26" s="55" t="s">
        <v>101</v>
      </c>
      <c r="B26" s="56" t="s">
        <v>130</v>
      </c>
      <c r="C26" s="57" t="s">
        <v>131</v>
      </c>
      <c r="D26" s="77">
        <v>503019511</v>
      </c>
      <c r="E26" s="78">
        <v>72624483</v>
      </c>
      <c r="F26" s="79">
        <f t="shared" si="0"/>
        <v>575643994</v>
      </c>
      <c r="G26" s="77">
        <v>503019511</v>
      </c>
      <c r="H26" s="78">
        <v>72624483</v>
      </c>
      <c r="I26" s="79">
        <f t="shared" si="1"/>
        <v>575643994</v>
      </c>
      <c r="J26" s="77">
        <v>118530664</v>
      </c>
      <c r="K26" s="78">
        <v>28830918</v>
      </c>
      <c r="L26" s="78">
        <f t="shared" si="2"/>
        <v>147361582</v>
      </c>
      <c r="M26" s="95">
        <f t="shared" si="3"/>
        <v>0.25599430122778283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118530664</v>
      </c>
      <c r="AA26" s="78">
        <v>28830918</v>
      </c>
      <c r="AB26" s="78">
        <f t="shared" si="10"/>
        <v>147361582</v>
      </c>
      <c r="AC26" s="95">
        <f t="shared" si="11"/>
        <v>0.25599430122778283</v>
      </c>
      <c r="AD26" s="77">
        <v>255654045</v>
      </c>
      <c r="AE26" s="78">
        <v>14337821</v>
      </c>
      <c r="AF26" s="78">
        <f t="shared" si="12"/>
        <v>269991866</v>
      </c>
      <c r="AG26" s="78">
        <v>616716815</v>
      </c>
      <c r="AH26" s="78">
        <v>620194711</v>
      </c>
      <c r="AI26" s="79">
        <v>269991866</v>
      </c>
      <c r="AJ26" s="114">
        <f t="shared" si="13"/>
        <v>0.43778904585243067</v>
      </c>
      <c r="AK26" s="115">
        <f t="shared" si="14"/>
        <v>-0.4541999202301894</v>
      </c>
    </row>
    <row r="27" spans="1:37" ht="13" x14ac:dyDescent="0.3">
      <c r="A27" s="55" t="s">
        <v>116</v>
      </c>
      <c r="B27" s="56" t="s">
        <v>132</v>
      </c>
      <c r="C27" s="57" t="s">
        <v>133</v>
      </c>
      <c r="D27" s="77">
        <v>2149423595</v>
      </c>
      <c r="E27" s="78">
        <v>533155331</v>
      </c>
      <c r="F27" s="79">
        <f t="shared" si="0"/>
        <v>2682578926</v>
      </c>
      <c r="G27" s="77">
        <v>2149423595</v>
      </c>
      <c r="H27" s="78">
        <v>533155331</v>
      </c>
      <c r="I27" s="79">
        <f t="shared" si="1"/>
        <v>2682578926</v>
      </c>
      <c r="J27" s="77">
        <v>404584627</v>
      </c>
      <c r="K27" s="78">
        <v>102503672</v>
      </c>
      <c r="L27" s="78">
        <f t="shared" si="2"/>
        <v>507088299</v>
      </c>
      <c r="M27" s="95">
        <f t="shared" si="3"/>
        <v>0.18903015083180447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404584627</v>
      </c>
      <c r="AA27" s="78">
        <v>102503672</v>
      </c>
      <c r="AB27" s="78">
        <f t="shared" si="10"/>
        <v>507088299</v>
      </c>
      <c r="AC27" s="95">
        <f t="shared" si="11"/>
        <v>0.18903015083180447</v>
      </c>
      <c r="AD27" s="77">
        <v>286207814</v>
      </c>
      <c r="AE27" s="78">
        <v>115867731</v>
      </c>
      <c r="AF27" s="78">
        <f t="shared" si="12"/>
        <v>402075545</v>
      </c>
      <c r="AG27" s="78">
        <v>2555339724</v>
      </c>
      <c r="AH27" s="78">
        <v>2573559460</v>
      </c>
      <c r="AI27" s="79">
        <v>402075545</v>
      </c>
      <c r="AJ27" s="114">
        <f t="shared" si="13"/>
        <v>0.15734719780061621</v>
      </c>
      <c r="AK27" s="115">
        <f t="shared" si="14"/>
        <v>0.26117667514446818</v>
      </c>
    </row>
    <row r="28" spans="1:37" ht="14" x14ac:dyDescent="0.3">
      <c r="A28" s="58" t="s">
        <v>0</v>
      </c>
      <c r="B28" s="59" t="s">
        <v>134</v>
      </c>
      <c r="C28" s="60" t="s">
        <v>0</v>
      </c>
      <c r="D28" s="80">
        <f>SUM(D21:D27)</f>
        <v>4761662234</v>
      </c>
      <c r="E28" s="81">
        <f>SUM(E21:E27)</f>
        <v>1173026295</v>
      </c>
      <c r="F28" s="82">
        <f t="shared" si="0"/>
        <v>5934688529</v>
      </c>
      <c r="G28" s="80">
        <f>SUM(G21:G27)</f>
        <v>4759020305</v>
      </c>
      <c r="H28" s="81">
        <f>SUM(H21:H27)</f>
        <v>1189353502</v>
      </c>
      <c r="I28" s="82">
        <f t="shared" si="1"/>
        <v>5948373807</v>
      </c>
      <c r="J28" s="80">
        <f>SUM(J21:J27)</f>
        <v>796114202</v>
      </c>
      <c r="K28" s="81">
        <f>SUM(K21:K27)</f>
        <v>251174552</v>
      </c>
      <c r="L28" s="81">
        <f t="shared" si="2"/>
        <v>1047288754</v>
      </c>
      <c r="M28" s="96">
        <f t="shared" si="3"/>
        <v>0.17646903437011024</v>
      </c>
      <c r="N28" s="80">
        <f>SUM(N21:N27)</f>
        <v>0</v>
      </c>
      <c r="O28" s="81">
        <f>SUM(O21:O27)</f>
        <v>0</v>
      </c>
      <c r="P28" s="81">
        <f t="shared" si="4"/>
        <v>0</v>
      </c>
      <c r="Q28" s="96">
        <f t="shared" si="5"/>
        <v>0</v>
      </c>
      <c r="R28" s="80">
        <f>SUM(R21:R27)</f>
        <v>0</v>
      </c>
      <c r="S28" s="81">
        <f>SUM(S21:S27)</f>
        <v>0</v>
      </c>
      <c r="T28" s="81">
        <f t="shared" si="6"/>
        <v>0</v>
      </c>
      <c r="U28" s="96">
        <f t="shared" si="7"/>
        <v>0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v>796114202</v>
      </c>
      <c r="AA28" s="81">
        <v>251174552</v>
      </c>
      <c r="AB28" s="81">
        <f t="shared" si="10"/>
        <v>1047288754</v>
      </c>
      <c r="AC28" s="96">
        <f t="shared" si="11"/>
        <v>0.17646903437011024</v>
      </c>
      <c r="AD28" s="80">
        <f>SUM(AD21:AD27)</f>
        <v>800122535</v>
      </c>
      <c r="AE28" s="81">
        <f>SUM(AE21:AE27)</f>
        <v>175728697</v>
      </c>
      <c r="AF28" s="81">
        <f t="shared" si="12"/>
        <v>975851232</v>
      </c>
      <c r="AG28" s="81">
        <f>SUM(AG21:AG27)</f>
        <v>5520019939</v>
      </c>
      <c r="AH28" s="81">
        <f>SUM(AH21:AH27)</f>
        <v>5815175927</v>
      </c>
      <c r="AI28" s="82">
        <f>SUM(AI21:AI27)</f>
        <v>975851232</v>
      </c>
      <c r="AJ28" s="116">
        <f t="shared" si="13"/>
        <v>0.1767840049100953</v>
      </c>
      <c r="AK28" s="117">
        <f t="shared" si="14"/>
        <v>7.3205340791125728E-2</v>
      </c>
    </row>
    <row r="29" spans="1:37" ht="13" x14ac:dyDescent="0.3">
      <c r="A29" s="55" t="s">
        <v>101</v>
      </c>
      <c r="B29" s="56" t="s">
        <v>135</v>
      </c>
      <c r="C29" s="57" t="s">
        <v>136</v>
      </c>
      <c r="D29" s="77">
        <v>492229402</v>
      </c>
      <c r="E29" s="78">
        <v>31734000</v>
      </c>
      <c r="F29" s="79">
        <f t="shared" si="0"/>
        <v>523963402</v>
      </c>
      <c r="G29" s="77">
        <v>492229402</v>
      </c>
      <c r="H29" s="78">
        <v>31734000</v>
      </c>
      <c r="I29" s="79">
        <f t="shared" si="1"/>
        <v>523963402</v>
      </c>
      <c r="J29" s="77">
        <v>122229139</v>
      </c>
      <c r="K29" s="78">
        <v>45825045</v>
      </c>
      <c r="L29" s="78">
        <f t="shared" si="2"/>
        <v>168054184</v>
      </c>
      <c r="M29" s="95">
        <f t="shared" si="3"/>
        <v>0.32073649296597245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122229139</v>
      </c>
      <c r="AA29" s="78">
        <v>45825045</v>
      </c>
      <c r="AB29" s="78">
        <f t="shared" si="10"/>
        <v>168054184</v>
      </c>
      <c r="AC29" s="95">
        <f t="shared" si="11"/>
        <v>0.32073649296597245</v>
      </c>
      <c r="AD29" s="77">
        <v>225285919</v>
      </c>
      <c r="AE29" s="78">
        <v>90058019</v>
      </c>
      <c r="AF29" s="78">
        <f t="shared" si="12"/>
        <v>315343938</v>
      </c>
      <c r="AG29" s="78">
        <v>471679707</v>
      </c>
      <c r="AH29" s="78">
        <v>491929654</v>
      </c>
      <c r="AI29" s="79">
        <v>315343938</v>
      </c>
      <c r="AJ29" s="114">
        <f t="shared" si="13"/>
        <v>0.66855523636084691</v>
      </c>
      <c r="AK29" s="115">
        <f t="shared" si="14"/>
        <v>-0.46707653533520599</v>
      </c>
    </row>
    <row r="30" spans="1:37" ht="13" x14ac:dyDescent="0.3">
      <c r="A30" s="55" t="s">
        <v>101</v>
      </c>
      <c r="B30" s="56" t="s">
        <v>137</v>
      </c>
      <c r="C30" s="57" t="s">
        <v>138</v>
      </c>
      <c r="D30" s="77">
        <v>303139023</v>
      </c>
      <c r="E30" s="78">
        <v>130438309</v>
      </c>
      <c r="F30" s="79">
        <f t="shared" si="0"/>
        <v>433577332</v>
      </c>
      <c r="G30" s="77">
        <v>303139023</v>
      </c>
      <c r="H30" s="78">
        <v>130438309</v>
      </c>
      <c r="I30" s="79">
        <f t="shared" si="1"/>
        <v>433577332</v>
      </c>
      <c r="J30" s="77">
        <v>75642572</v>
      </c>
      <c r="K30" s="78">
        <v>12080746</v>
      </c>
      <c r="L30" s="78">
        <f t="shared" si="2"/>
        <v>87723318</v>
      </c>
      <c r="M30" s="95">
        <f t="shared" si="3"/>
        <v>0.20232450251804215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75642572</v>
      </c>
      <c r="AA30" s="78">
        <v>12080746</v>
      </c>
      <c r="AB30" s="78">
        <f t="shared" si="10"/>
        <v>87723318</v>
      </c>
      <c r="AC30" s="95">
        <f t="shared" si="11"/>
        <v>0.20232450251804215</v>
      </c>
      <c r="AD30" s="77">
        <v>61874526</v>
      </c>
      <c r="AE30" s="78">
        <v>-7709232</v>
      </c>
      <c r="AF30" s="78">
        <f t="shared" si="12"/>
        <v>54165294</v>
      </c>
      <c r="AG30" s="78">
        <v>360141107</v>
      </c>
      <c r="AH30" s="78">
        <v>388397023</v>
      </c>
      <c r="AI30" s="79">
        <v>54165294</v>
      </c>
      <c r="AJ30" s="114">
        <f t="shared" si="13"/>
        <v>0.1504001985532854</v>
      </c>
      <c r="AK30" s="115">
        <f t="shared" si="14"/>
        <v>0.61954845108013257</v>
      </c>
    </row>
    <row r="31" spans="1:37" ht="13" x14ac:dyDescent="0.3">
      <c r="A31" s="55" t="s">
        <v>101</v>
      </c>
      <c r="B31" s="56" t="s">
        <v>139</v>
      </c>
      <c r="C31" s="57" t="s">
        <v>140</v>
      </c>
      <c r="D31" s="77">
        <v>276949813</v>
      </c>
      <c r="E31" s="78">
        <v>174617382</v>
      </c>
      <c r="F31" s="79">
        <f t="shared" si="0"/>
        <v>451567195</v>
      </c>
      <c r="G31" s="77">
        <v>276949813</v>
      </c>
      <c r="H31" s="78">
        <v>174617382</v>
      </c>
      <c r="I31" s="79">
        <f t="shared" si="1"/>
        <v>451567195</v>
      </c>
      <c r="J31" s="77">
        <v>63999308</v>
      </c>
      <c r="K31" s="78">
        <v>18871974</v>
      </c>
      <c r="L31" s="78">
        <f t="shared" si="2"/>
        <v>82871282</v>
      </c>
      <c r="M31" s="95">
        <f t="shared" si="3"/>
        <v>0.1835192700390913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63999308</v>
      </c>
      <c r="AA31" s="78">
        <v>18871974</v>
      </c>
      <c r="AB31" s="78">
        <f t="shared" si="10"/>
        <v>82871282</v>
      </c>
      <c r="AC31" s="95">
        <f t="shared" si="11"/>
        <v>0.1835192700390913</v>
      </c>
      <c r="AD31" s="77">
        <v>60116057</v>
      </c>
      <c r="AE31" s="78">
        <v>46811968</v>
      </c>
      <c r="AF31" s="78">
        <f t="shared" si="12"/>
        <v>106928025</v>
      </c>
      <c r="AG31" s="78">
        <v>338905454</v>
      </c>
      <c r="AH31" s="78">
        <v>371539080</v>
      </c>
      <c r="AI31" s="79">
        <v>106928025</v>
      </c>
      <c r="AJ31" s="114">
        <f t="shared" si="13"/>
        <v>0.31550989734145735</v>
      </c>
      <c r="AK31" s="115">
        <f t="shared" si="14"/>
        <v>-0.22498071015526566</v>
      </c>
    </row>
    <row r="32" spans="1:37" ht="13" x14ac:dyDescent="0.3">
      <c r="A32" s="55" t="s">
        <v>101</v>
      </c>
      <c r="B32" s="56" t="s">
        <v>141</v>
      </c>
      <c r="C32" s="57" t="s">
        <v>142</v>
      </c>
      <c r="D32" s="77">
        <v>269517412</v>
      </c>
      <c r="E32" s="78">
        <v>126403376</v>
      </c>
      <c r="F32" s="79">
        <f t="shared" si="0"/>
        <v>395920788</v>
      </c>
      <c r="G32" s="77">
        <v>269517412</v>
      </c>
      <c r="H32" s="78">
        <v>126403376</v>
      </c>
      <c r="I32" s="79">
        <f t="shared" si="1"/>
        <v>395920788</v>
      </c>
      <c r="J32" s="77">
        <v>57384674</v>
      </c>
      <c r="K32" s="78">
        <v>41930700</v>
      </c>
      <c r="L32" s="78">
        <f t="shared" si="2"/>
        <v>99315374</v>
      </c>
      <c r="M32" s="95">
        <f t="shared" si="3"/>
        <v>0.25084657590649168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57384674</v>
      </c>
      <c r="AA32" s="78">
        <v>41930700</v>
      </c>
      <c r="AB32" s="78">
        <f t="shared" si="10"/>
        <v>99315374</v>
      </c>
      <c r="AC32" s="95">
        <f t="shared" si="11"/>
        <v>0.25084657590649168</v>
      </c>
      <c r="AD32" s="77">
        <v>58321409</v>
      </c>
      <c r="AE32" s="78">
        <v>-66923007</v>
      </c>
      <c r="AF32" s="78">
        <f t="shared" si="12"/>
        <v>-8601598</v>
      </c>
      <c r="AG32" s="78">
        <v>453065011</v>
      </c>
      <c r="AH32" s="78">
        <v>453271672</v>
      </c>
      <c r="AI32" s="79">
        <v>-8601598</v>
      </c>
      <c r="AJ32" s="114">
        <f t="shared" si="13"/>
        <v>-1.8985350426894917E-2</v>
      </c>
      <c r="AK32" s="115">
        <f t="shared" si="14"/>
        <v>-12.546153865828186</v>
      </c>
    </row>
    <row r="33" spans="1:37" ht="13" x14ac:dyDescent="0.3">
      <c r="A33" s="55" t="s">
        <v>101</v>
      </c>
      <c r="B33" s="56" t="s">
        <v>143</v>
      </c>
      <c r="C33" s="57" t="s">
        <v>144</v>
      </c>
      <c r="D33" s="77">
        <v>164034748</v>
      </c>
      <c r="E33" s="78">
        <v>75544148</v>
      </c>
      <c r="F33" s="79">
        <f t="shared" si="0"/>
        <v>239578896</v>
      </c>
      <c r="G33" s="77">
        <v>164034748</v>
      </c>
      <c r="H33" s="78">
        <v>75544148</v>
      </c>
      <c r="I33" s="79">
        <f t="shared" si="1"/>
        <v>239578896</v>
      </c>
      <c r="J33" s="77">
        <v>43138288</v>
      </c>
      <c r="K33" s="78">
        <v>97715920</v>
      </c>
      <c r="L33" s="78">
        <f t="shared" si="2"/>
        <v>140854208</v>
      </c>
      <c r="M33" s="95">
        <f t="shared" si="3"/>
        <v>0.58792410496791003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43138288</v>
      </c>
      <c r="AA33" s="78">
        <v>97715920</v>
      </c>
      <c r="AB33" s="78">
        <f t="shared" si="10"/>
        <v>140854208</v>
      </c>
      <c r="AC33" s="95">
        <f t="shared" si="11"/>
        <v>0.58792410496791003</v>
      </c>
      <c r="AD33" s="77">
        <v>28124150</v>
      </c>
      <c r="AE33" s="78">
        <v>9018271</v>
      </c>
      <c r="AF33" s="78">
        <f t="shared" si="12"/>
        <v>37142421</v>
      </c>
      <c r="AG33" s="78">
        <v>220123159</v>
      </c>
      <c r="AH33" s="78">
        <v>268848178</v>
      </c>
      <c r="AI33" s="79">
        <v>37142421</v>
      </c>
      <c r="AJ33" s="114">
        <f t="shared" si="13"/>
        <v>0.16873472636289033</v>
      </c>
      <c r="AK33" s="115">
        <f t="shared" si="14"/>
        <v>2.7922732069619265</v>
      </c>
    </row>
    <row r="34" spans="1:37" ht="13" x14ac:dyDescent="0.3">
      <c r="A34" s="55" t="s">
        <v>101</v>
      </c>
      <c r="B34" s="56" t="s">
        <v>145</v>
      </c>
      <c r="C34" s="57" t="s">
        <v>146</v>
      </c>
      <c r="D34" s="77">
        <v>1088722770</v>
      </c>
      <c r="E34" s="78">
        <v>126040260</v>
      </c>
      <c r="F34" s="79">
        <f t="shared" si="0"/>
        <v>1214763030</v>
      </c>
      <c r="G34" s="77">
        <v>1088722770</v>
      </c>
      <c r="H34" s="78">
        <v>126040260</v>
      </c>
      <c r="I34" s="79">
        <f t="shared" si="1"/>
        <v>1214763030</v>
      </c>
      <c r="J34" s="77">
        <v>328446431</v>
      </c>
      <c r="K34" s="78">
        <v>21653789</v>
      </c>
      <c r="L34" s="78">
        <f t="shared" si="2"/>
        <v>350100220</v>
      </c>
      <c r="M34" s="95">
        <f t="shared" si="3"/>
        <v>0.28820453977760585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328446431</v>
      </c>
      <c r="AA34" s="78">
        <v>21653789</v>
      </c>
      <c r="AB34" s="78">
        <f t="shared" si="10"/>
        <v>350100220</v>
      </c>
      <c r="AC34" s="95">
        <f t="shared" si="11"/>
        <v>0.28820453977760585</v>
      </c>
      <c r="AD34" s="77">
        <v>295539158</v>
      </c>
      <c r="AE34" s="78">
        <v>17055406</v>
      </c>
      <c r="AF34" s="78">
        <f t="shared" si="12"/>
        <v>312594564</v>
      </c>
      <c r="AG34" s="78">
        <v>1272373816</v>
      </c>
      <c r="AH34" s="78">
        <v>1343159787</v>
      </c>
      <c r="AI34" s="79">
        <v>312594564</v>
      </c>
      <c r="AJ34" s="114">
        <f t="shared" si="13"/>
        <v>0.24567824335045887</v>
      </c>
      <c r="AK34" s="115">
        <f t="shared" si="14"/>
        <v>0.11998179213378779</v>
      </c>
    </row>
    <row r="35" spans="1:37" ht="13" x14ac:dyDescent="0.3">
      <c r="A35" s="55" t="s">
        <v>116</v>
      </c>
      <c r="B35" s="56" t="s">
        <v>147</v>
      </c>
      <c r="C35" s="57" t="s">
        <v>148</v>
      </c>
      <c r="D35" s="77">
        <v>1425520797</v>
      </c>
      <c r="E35" s="78">
        <v>367951198</v>
      </c>
      <c r="F35" s="79">
        <f t="shared" si="0"/>
        <v>1793471995</v>
      </c>
      <c r="G35" s="77">
        <v>1425520797</v>
      </c>
      <c r="H35" s="78">
        <v>367951198</v>
      </c>
      <c r="I35" s="79">
        <f t="shared" si="1"/>
        <v>1793471995</v>
      </c>
      <c r="J35" s="77">
        <v>271224552</v>
      </c>
      <c r="K35" s="78">
        <v>100695896</v>
      </c>
      <c r="L35" s="78">
        <f t="shared" si="2"/>
        <v>371920448</v>
      </c>
      <c r="M35" s="95">
        <f t="shared" si="3"/>
        <v>0.20737455005535227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271224552</v>
      </c>
      <c r="AA35" s="78">
        <v>100695896</v>
      </c>
      <c r="AB35" s="78">
        <f t="shared" si="10"/>
        <v>371920448</v>
      </c>
      <c r="AC35" s="95">
        <f t="shared" si="11"/>
        <v>0.20737455005535227</v>
      </c>
      <c r="AD35" s="77">
        <v>276418435</v>
      </c>
      <c r="AE35" s="78">
        <v>149610493</v>
      </c>
      <c r="AF35" s="78">
        <f t="shared" si="12"/>
        <v>426028928</v>
      </c>
      <c r="AG35" s="78">
        <v>1864636427</v>
      </c>
      <c r="AH35" s="78">
        <v>1861945383</v>
      </c>
      <c r="AI35" s="79">
        <v>426028928</v>
      </c>
      <c r="AJ35" s="114">
        <f t="shared" si="13"/>
        <v>0.22847828232414982</v>
      </c>
      <c r="AK35" s="115">
        <f t="shared" si="14"/>
        <v>-0.12700658674520804</v>
      </c>
    </row>
    <row r="36" spans="1:37" ht="14" x14ac:dyDescent="0.3">
      <c r="A36" s="58" t="s">
        <v>0</v>
      </c>
      <c r="B36" s="59" t="s">
        <v>149</v>
      </c>
      <c r="C36" s="60" t="s">
        <v>0</v>
      </c>
      <c r="D36" s="80">
        <f>SUM(D29:D35)</f>
        <v>4020113965</v>
      </c>
      <c r="E36" s="81">
        <f>SUM(E29:E35)</f>
        <v>1032728673</v>
      </c>
      <c r="F36" s="82">
        <f t="shared" si="0"/>
        <v>5052842638</v>
      </c>
      <c r="G36" s="80">
        <f>SUM(G29:G35)</f>
        <v>4020113965</v>
      </c>
      <c r="H36" s="81">
        <f>SUM(H29:H35)</f>
        <v>1032728673</v>
      </c>
      <c r="I36" s="82">
        <f t="shared" si="1"/>
        <v>5052842638</v>
      </c>
      <c r="J36" s="80">
        <f>SUM(J29:J35)</f>
        <v>962064964</v>
      </c>
      <c r="K36" s="81">
        <f>SUM(K29:K35)</f>
        <v>338774070</v>
      </c>
      <c r="L36" s="81">
        <f t="shared" si="2"/>
        <v>1300839034</v>
      </c>
      <c r="M36" s="96">
        <f t="shared" si="3"/>
        <v>0.25744697137746092</v>
      </c>
      <c r="N36" s="80">
        <f>SUM(N29:N35)</f>
        <v>0</v>
      </c>
      <c r="O36" s="81">
        <f>SUM(O29:O35)</f>
        <v>0</v>
      </c>
      <c r="P36" s="81">
        <f t="shared" si="4"/>
        <v>0</v>
      </c>
      <c r="Q36" s="96">
        <f t="shared" si="5"/>
        <v>0</v>
      </c>
      <c r="R36" s="80">
        <f>SUM(R29:R35)</f>
        <v>0</v>
      </c>
      <c r="S36" s="81">
        <f>SUM(S29:S35)</f>
        <v>0</v>
      </c>
      <c r="T36" s="81">
        <f t="shared" si="6"/>
        <v>0</v>
      </c>
      <c r="U36" s="96">
        <f t="shared" si="7"/>
        <v>0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v>962064964</v>
      </c>
      <c r="AA36" s="81">
        <v>338774070</v>
      </c>
      <c r="AB36" s="81">
        <f t="shared" si="10"/>
        <v>1300839034</v>
      </c>
      <c r="AC36" s="96">
        <f t="shared" si="11"/>
        <v>0.25744697137746092</v>
      </c>
      <c r="AD36" s="80">
        <f>SUM(AD29:AD35)</f>
        <v>1005679654</v>
      </c>
      <c r="AE36" s="81">
        <f>SUM(AE29:AE35)</f>
        <v>237921918</v>
      </c>
      <c r="AF36" s="81">
        <f t="shared" si="12"/>
        <v>1243601572</v>
      </c>
      <c r="AG36" s="81">
        <f>SUM(AG29:AG35)</f>
        <v>4980924681</v>
      </c>
      <c r="AH36" s="81">
        <f>SUM(AH29:AH35)</f>
        <v>5179090777</v>
      </c>
      <c r="AI36" s="82">
        <f>SUM(AI29:AI35)</f>
        <v>1243601572</v>
      </c>
      <c r="AJ36" s="116">
        <f t="shared" si="13"/>
        <v>0.24967283218390832</v>
      </c>
      <c r="AK36" s="117">
        <f t="shared" si="14"/>
        <v>4.6025562598758007E-2</v>
      </c>
    </row>
    <row r="37" spans="1:37" ht="13" x14ac:dyDescent="0.3">
      <c r="A37" s="55" t="s">
        <v>101</v>
      </c>
      <c r="B37" s="56" t="s">
        <v>150</v>
      </c>
      <c r="C37" s="57" t="s">
        <v>151</v>
      </c>
      <c r="D37" s="77">
        <v>466929807</v>
      </c>
      <c r="E37" s="78">
        <v>60339060</v>
      </c>
      <c r="F37" s="79">
        <f t="shared" si="0"/>
        <v>527268867</v>
      </c>
      <c r="G37" s="77">
        <v>466929807</v>
      </c>
      <c r="H37" s="78">
        <v>60339060</v>
      </c>
      <c r="I37" s="79">
        <f t="shared" si="1"/>
        <v>527268867</v>
      </c>
      <c r="J37" s="77">
        <v>85248901</v>
      </c>
      <c r="K37" s="78">
        <v>15031737</v>
      </c>
      <c r="L37" s="78">
        <f t="shared" si="2"/>
        <v>100280638</v>
      </c>
      <c r="M37" s="95">
        <f t="shared" si="3"/>
        <v>0.19018880930817408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85248901</v>
      </c>
      <c r="AA37" s="78">
        <v>15031737</v>
      </c>
      <c r="AB37" s="78">
        <f t="shared" si="10"/>
        <v>100280638</v>
      </c>
      <c r="AC37" s="95">
        <f t="shared" si="11"/>
        <v>0.19018880930817408</v>
      </c>
      <c r="AD37" s="77">
        <v>74108556</v>
      </c>
      <c r="AE37" s="78">
        <v>14791421</v>
      </c>
      <c r="AF37" s="78">
        <f t="shared" si="12"/>
        <v>88899977</v>
      </c>
      <c r="AG37" s="78">
        <v>515204064</v>
      </c>
      <c r="AH37" s="78">
        <v>534694357</v>
      </c>
      <c r="AI37" s="79">
        <v>88899977</v>
      </c>
      <c r="AJ37" s="114">
        <f t="shared" si="13"/>
        <v>0.17255294205132668</v>
      </c>
      <c r="AK37" s="115">
        <f t="shared" si="14"/>
        <v>0.12801646731584637</v>
      </c>
    </row>
    <row r="38" spans="1:37" ht="13" x14ac:dyDescent="0.3">
      <c r="A38" s="55" t="s">
        <v>101</v>
      </c>
      <c r="B38" s="56" t="s">
        <v>152</v>
      </c>
      <c r="C38" s="57" t="s">
        <v>153</v>
      </c>
      <c r="D38" s="77">
        <v>423745232</v>
      </c>
      <c r="E38" s="78">
        <v>135991073</v>
      </c>
      <c r="F38" s="79">
        <f t="shared" si="0"/>
        <v>559736305</v>
      </c>
      <c r="G38" s="77">
        <v>423745232</v>
      </c>
      <c r="H38" s="78">
        <v>135991073</v>
      </c>
      <c r="I38" s="79">
        <f t="shared" si="1"/>
        <v>559736305</v>
      </c>
      <c r="J38" s="77">
        <v>76914178</v>
      </c>
      <c r="K38" s="78">
        <v>18334016</v>
      </c>
      <c r="L38" s="78">
        <f t="shared" si="2"/>
        <v>95248194</v>
      </c>
      <c r="M38" s="95">
        <f t="shared" si="3"/>
        <v>0.17016618923798413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76914178</v>
      </c>
      <c r="AA38" s="78">
        <v>18334016</v>
      </c>
      <c r="AB38" s="78">
        <f t="shared" si="10"/>
        <v>95248194</v>
      </c>
      <c r="AC38" s="95">
        <f t="shared" si="11"/>
        <v>0.17016618923798413</v>
      </c>
      <c r="AD38" s="77">
        <v>42196916</v>
      </c>
      <c r="AE38" s="78">
        <v>13166093</v>
      </c>
      <c r="AF38" s="78">
        <f t="shared" si="12"/>
        <v>55363009</v>
      </c>
      <c r="AG38" s="78">
        <v>557114294</v>
      </c>
      <c r="AH38" s="78">
        <v>625366458</v>
      </c>
      <c r="AI38" s="79">
        <v>55363009</v>
      </c>
      <c r="AJ38" s="114">
        <f t="shared" si="13"/>
        <v>9.9374597988684879E-2</v>
      </c>
      <c r="AK38" s="115">
        <f t="shared" si="14"/>
        <v>0.72043022444824123</v>
      </c>
    </row>
    <row r="39" spans="1:37" ht="13" x14ac:dyDescent="0.3">
      <c r="A39" s="55" t="s">
        <v>101</v>
      </c>
      <c r="B39" s="56" t="s">
        <v>154</v>
      </c>
      <c r="C39" s="57" t="s">
        <v>155</v>
      </c>
      <c r="D39" s="77">
        <v>524942511</v>
      </c>
      <c r="E39" s="78">
        <v>39919855</v>
      </c>
      <c r="F39" s="79">
        <f t="shared" si="0"/>
        <v>564862366</v>
      </c>
      <c r="G39" s="77">
        <v>524942511</v>
      </c>
      <c r="H39" s="78">
        <v>39919855</v>
      </c>
      <c r="I39" s="79">
        <f t="shared" si="1"/>
        <v>564862366</v>
      </c>
      <c r="J39" s="77">
        <v>184867473</v>
      </c>
      <c r="K39" s="78">
        <v>5195365</v>
      </c>
      <c r="L39" s="78">
        <f t="shared" si="2"/>
        <v>190062838</v>
      </c>
      <c r="M39" s="95">
        <f t="shared" si="3"/>
        <v>0.33647636918335605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184867473</v>
      </c>
      <c r="AA39" s="78">
        <v>5195365</v>
      </c>
      <c r="AB39" s="78">
        <f t="shared" si="10"/>
        <v>190062838</v>
      </c>
      <c r="AC39" s="95">
        <f t="shared" si="11"/>
        <v>0.33647636918335605</v>
      </c>
      <c r="AD39" s="77">
        <v>108889032</v>
      </c>
      <c r="AE39" s="78">
        <v>-116931502</v>
      </c>
      <c r="AF39" s="78">
        <f t="shared" si="12"/>
        <v>-8042470</v>
      </c>
      <c r="AG39" s="78">
        <v>516268079</v>
      </c>
      <c r="AH39" s="78">
        <v>532481190</v>
      </c>
      <c r="AI39" s="79">
        <v>-8042470</v>
      </c>
      <c r="AJ39" s="114">
        <f t="shared" si="13"/>
        <v>-1.5578088840158565E-2</v>
      </c>
      <c r="AK39" s="115">
        <f t="shared" si="14"/>
        <v>-24.632396266321166</v>
      </c>
    </row>
    <row r="40" spans="1:37" ht="13" x14ac:dyDescent="0.3">
      <c r="A40" s="55" t="s">
        <v>116</v>
      </c>
      <c r="B40" s="56" t="s">
        <v>156</v>
      </c>
      <c r="C40" s="57" t="s">
        <v>157</v>
      </c>
      <c r="D40" s="77">
        <v>915854586</v>
      </c>
      <c r="E40" s="78">
        <v>273663190</v>
      </c>
      <c r="F40" s="79">
        <f t="shared" si="0"/>
        <v>1189517776</v>
      </c>
      <c r="G40" s="77">
        <v>915854586</v>
      </c>
      <c r="H40" s="78">
        <v>273663190</v>
      </c>
      <c r="I40" s="79">
        <f t="shared" si="1"/>
        <v>1189517776</v>
      </c>
      <c r="J40" s="77">
        <v>122563955</v>
      </c>
      <c r="K40" s="78">
        <v>31364654</v>
      </c>
      <c r="L40" s="78">
        <f t="shared" si="2"/>
        <v>153928609</v>
      </c>
      <c r="M40" s="95">
        <f t="shared" si="3"/>
        <v>0.12940421076986075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122563955</v>
      </c>
      <c r="AA40" s="78">
        <v>31364654</v>
      </c>
      <c r="AB40" s="78">
        <f t="shared" si="10"/>
        <v>153928609</v>
      </c>
      <c r="AC40" s="95">
        <f t="shared" si="11"/>
        <v>0.12940421076986075</v>
      </c>
      <c r="AD40" s="77">
        <v>114601917</v>
      </c>
      <c r="AE40" s="78">
        <v>55468361</v>
      </c>
      <c r="AF40" s="78">
        <f t="shared" si="12"/>
        <v>170070278</v>
      </c>
      <c r="AG40" s="78">
        <v>1088668397</v>
      </c>
      <c r="AH40" s="78">
        <v>1140518365</v>
      </c>
      <c r="AI40" s="79">
        <v>170070278</v>
      </c>
      <c r="AJ40" s="114">
        <f t="shared" si="13"/>
        <v>0.15621862310750995</v>
      </c>
      <c r="AK40" s="115">
        <f t="shared" si="14"/>
        <v>-9.491175759705639E-2</v>
      </c>
    </row>
    <row r="41" spans="1:37" ht="14" x14ac:dyDescent="0.3">
      <c r="A41" s="58" t="s">
        <v>0</v>
      </c>
      <c r="B41" s="59" t="s">
        <v>158</v>
      </c>
      <c r="C41" s="60" t="s">
        <v>0</v>
      </c>
      <c r="D41" s="80">
        <f>SUM(D37:D40)</f>
        <v>2331472136</v>
      </c>
      <c r="E41" s="81">
        <f>SUM(E37:E40)</f>
        <v>509913178</v>
      </c>
      <c r="F41" s="82">
        <f t="shared" si="0"/>
        <v>2841385314</v>
      </c>
      <c r="G41" s="80">
        <f>SUM(G37:G40)</f>
        <v>2331472136</v>
      </c>
      <c r="H41" s="81">
        <f>SUM(H37:H40)</f>
        <v>509913178</v>
      </c>
      <c r="I41" s="82">
        <f t="shared" si="1"/>
        <v>2841385314</v>
      </c>
      <c r="J41" s="80">
        <f>SUM(J37:J40)</f>
        <v>469594507</v>
      </c>
      <c r="K41" s="81">
        <f>SUM(K37:K40)</f>
        <v>69925772</v>
      </c>
      <c r="L41" s="81">
        <f t="shared" si="2"/>
        <v>539520279</v>
      </c>
      <c r="M41" s="96">
        <f t="shared" si="3"/>
        <v>0.18987930863923652</v>
      </c>
      <c r="N41" s="80">
        <f>SUM(N37:N40)</f>
        <v>0</v>
      </c>
      <c r="O41" s="81">
        <f>SUM(O37:O40)</f>
        <v>0</v>
      </c>
      <c r="P41" s="81">
        <f t="shared" si="4"/>
        <v>0</v>
      </c>
      <c r="Q41" s="96">
        <f t="shared" si="5"/>
        <v>0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v>469594507</v>
      </c>
      <c r="AA41" s="81">
        <v>69925772</v>
      </c>
      <c r="AB41" s="81">
        <f t="shared" si="10"/>
        <v>539520279</v>
      </c>
      <c r="AC41" s="96">
        <f t="shared" si="11"/>
        <v>0.18987930863923652</v>
      </c>
      <c r="AD41" s="80">
        <f>SUM(AD37:AD40)</f>
        <v>339796421</v>
      </c>
      <c r="AE41" s="81">
        <f>SUM(AE37:AE40)</f>
        <v>-33505627</v>
      </c>
      <c r="AF41" s="81">
        <f t="shared" si="12"/>
        <v>306290794</v>
      </c>
      <c r="AG41" s="81">
        <f>SUM(AG37:AG40)</f>
        <v>2677254834</v>
      </c>
      <c r="AH41" s="81">
        <f>SUM(AH37:AH40)</f>
        <v>2833060370</v>
      </c>
      <c r="AI41" s="82">
        <f>SUM(AI37:AI40)</f>
        <v>306290794</v>
      </c>
      <c r="AJ41" s="116">
        <f t="shared" si="13"/>
        <v>0.11440479632728155</v>
      </c>
      <c r="AK41" s="117">
        <f t="shared" si="14"/>
        <v>0.76146423454046097</v>
      </c>
    </row>
    <row r="42" spans="1:37" ht="13" x14ac:dyDescent="0.3">
      <c r="A42" s="55" t="s">
        <v>101</v>
      </c>
      <c r="B42" s="56" t="s">
        <v>159</v>
      </c>
      <c r="C42" s="57" t="s">
        <v>160</v>
      </c>
      <c r="D42" s="77">
        <v>552377316</v>
      </c>
      <c r="E42" s="78">
        <v>137354988</v>
      </c>
      <c r="F42" s="79">
        <f t="shared" si="0"/>
        <v>689732304</v>
      </c>
      <c r="G42" s="77">
        <v>552377316</v>
      </c>
      <c r="H42" s="78">
        <v>137354988</v>
      </c>
      <c r="I42" s="79">
        <f t="shared" si="1"/>
        <v>689732304</v>
      </c>
      <c r="J42" s="77">
        <v>124602744</v>
      </c>
      <c r="K42" s="78">
        <v>29999685</v>
      </c>
      <c r="L42" s="78">
        <f t="shared" si="2"/>
        <v>154602429</v>
      </c>
      <c r="M42" s="95">
        <f t="shared" si="3"/>
        <v>0.22414845310768566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124602744</v>
      </c>
      <c r="AA42" s="78">
        <v>29999685</v>
      </c>
      <c r="AB42" s="78">
        <f t="shared" si="10"/>
        <v>154602429</v>
      </c>
      <c r="AC42" s="95">
        <f t="shared" si="11"/>
        <v>0.22414845310768566</v>
      </c>
      <c r="AD42" s="77">
        <v>103540064</v>
      </c>
      <c r="AE42" s="78">
        <v>37764016</v>
      </c>
      <c r="AF42" s="78">
        <f t="shared" si="12"/>
        <v>141304080</v>
      </c>
      <c r="AG42" s="78">
        <v>707190735</v>
      </c>
      <c r="AH42" s="78">
        <v>726643922</v>
      </c>
      <c r="AI42" s="79">
        <v>141304080</v>
      </c>
      <c r="AJ42" s="114">
        <f t="shared" si="13"/>
        <v>0.19981042313853278</v>
      </c>
      <c r="AK42" s="115">
        <f t="shared" si="14"/>
        <v>9.4111571300701247E-2</v>
      </c>
    </row>
    <row r="43" spans="1:37" ht="13" x14ac:dyDescent="0.3">
      <c r="A43" s="55" t="s">
        <v>101</v>
      </c>
      <c r="B43" s="56" t="s">
        <v>161</v>
      </c>
      <c r="C43" s="57" t="s">
        <v>162</v>
      </c>
      <c r="D43" s="77">
        <v>375405447</v>
      </c>
      <c r="E43" s="78">
        <v>143710254</v>
      </c>
      <c r="F43" s="79">
        <f t="shared" si="0"/>
        <v>519115701</v>
      </c>
      <c r="G43" s="77">
        <v>375405447</v>
      </c>
      <c r="H43" s="78">
        <v>143710254</v>
      </c>
      <c r="I43" s="79">
        <f t="shared" si="1"/>
        <v>519115701</v>
      </c>
      <c r="J43" s="77">
        <v>66351225</v>
      </c>
      <c r="K43" s="78">
        <v>-70730528</v>
      </c>
      <c r="L43" s="78">
        <f t="shared" si="2"/>
        <v>-4379303</v>
      </c>
      <c r="M43" s="95">
        <f t="shared" si="3"/>
        <v>-8.4360827298498534E-3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66351225</v>
      </c>
      <c r="AA43" s="78">
        <v>-70730528</v>
      </c>
      <c r="AB43" s="78">
        <f t="shared" si="10"/>
        <v>-4379303</v>
      </c>
      <c r="AC43" s="95">
        <f t="shared" si="11"/>
        <v>-8.4360827298498534E-3</v>
      </c>
      <c r="AD43" s="77">
        <v>60852004</v>
      </c>
      <c r="AE43" s="78">
        <v>35395116</v>
      </c>
      <c r="AF43" s="78">
        <f t="shared" si="12"/>
        <v>96247120</v>
      </c>
      <c r="AG43" s="78">
        <v>514016513</v>
      </c>
      <c r="AH43" s="78">
        <v>600263456</v>
      </c>
      <c r="AI43" s="79">
        <v>96247120</v>
      </c>
      <c r="AJ43" s="114">
        <f t="shared" si="13"/>
        <v>0.18724519070071199</v>
      </c>
      <c r="AK43" s="115">
        <f t="shared" si="14"/>
        <v>-1.0455006134209521</v>
      </c>
    </row>
    <row r="44" spans="1:37" ht="13" x14ac:dyDescent="0.3">
      <c r="A44" s="55" t="s">
        <v>101</v>
      </c>
      <c r="B44" s="56" t="s">
        <v>163</v>
      </c>
      <c r="C44" s="57" t="s">
        <v>164</v>
      </c>
      <c r="D44" s="77">
        <v>552842704</v>
      </c>
      <c r="E44" s="78">
        <v>180526259</v>
      </c>
      <c r="F44" s="79">
        <f t="shared" si="0"/>
        <v>733368963</v>
      </c>
      <c r="G44" s="77">
        <v>552842704</v>
      </c>
      <c r="H44" s="78">
        <v>180526259</v>
      </c>
      <c r="I44" s="79">
        <f t="shared" si="1"/>
        <v>733368963</v>
      </c>
      <c r="J44" s="77">
        <v>107584742</v>
      </c>
      <c r="K44" s="78">
        <v>20333322</v>
      </c>
      <c r="L44" s="78">
        <f t="shared" si="2"/>
        <v>127918064</v>
      </c>
      <c r="M44" s="95">
        <f t="shared" si="3"/>
        <v>0.17442524902707124</v>
      </c>
      <c r="N44" s="77">
        <v>0</v>
      </c>
      <c r="O44" s="78">
        <v>0</v>
      </c>
      <c r="P44" s="78">
        <f t="shared" si="4"/>
        <v>0</v>
      </c>
      <c r="Q44" s="95">
        <f t="shared" si="5"/>
        <v>0</v>
      </c>
      <c r="R44" s="77">
        <v>0</v>
      </c>
      <c r="S44" s="78">
        <v>0</v>
      </c>
      <c r="T44" s="78">
        <f t="shared" si="6"/>
        <v>0</v>
      </c>
      <c r="U44" s="95">
        <f t="shared" si="7"/>
        <v>0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v>107584742</v>
      </c>
      <c r="AA44" s="78">
        <v>20333322</v>
      </c>
      <c r="AB44" s="78">
        <f t="shared" si="10"/>
        <v>127918064</v>
      </c>
      <c r="AC44" s="95">
        <f t="shared" si="11"/>
        <v>0.17442524902707124</v>
      </c>
      <c r="AD44" s="77">
        <v>93702358</v>
      </c>
      <c r="AE44" s="78">
        <v>67808205</v>
      </c>
      <c r="AF44" s="78">
        <f t="shared" si="12"/>
        <v>161510563</v>
      </c>
      <c r="AG44" s="78">
        <v>740519506</v>
      </c>
      <c r="AH44" s="78">
        <v>781813280</v>
      </c>
      <c r="AI44" s="79">
        <v>161510563</v>
      </c>
      <c r="AJ44" s="114">
        <f t="shared" si="13"/>
        <v>0.21810440061520811</v>
      </c>
      <c r="AK44" s="115">
        <f t="shared" si="14"/>
        <v>-0.20798948611181545</v>
      </c>
    </row>
    <row r="45" spans="1:37" ht="13" x14ac:dyDescent="0.3">
      <c r="A45" s="55" t="s">
        <v>101</v>
      </c>
      <c r="B45" s="56" t="s">
        <v>165</v>
      </c>
      <c r="C45" s="57" t="s">
        <v>166</v>
      </c>
      <c r="D45" s="77">
        <v>408157214</v>
      </c>
      <c r="E45" s="78">
        <v>129825175</v>
      </c>
      <c r="F45" s="79">
        <f t="shared" si="0"/>
        <v>537982389</v>
      </c>
      <c r="G45" s="77">
        <v>408157214</v>
      </c>
      <c r="H45" s="78">
        <v>129825175</v>
      </c>
      <c r="I45" s="79">
        <f t="shared" si="1"/>
        <v>537982389</v>
      </c>
      <c r="J45" s="77">
        <v>138196050</v>
      </c>
      <c r="K45" s="78">
        <v>176130090</v>
      </c>
      <c r="L45" s="78">
        <f t="shared" si="2"/>
        <v>314326140</v>
      </c>
      <c r="M45" s="95">
        <f t="shared" si="3"/>
        <v>0.58426845641595904</v>
      </c>
      <c r="N45" s="77">
        <v>0</v>
      </c>
      <c r="O45" s="78">
        <v>0</v>
      </c>
      <c r="P45" s="78">
        <f t="shared" si="4"/>
        <v>0</v>
      </c>
      <c r="Q45" s="95">
        <f t="shared" si="5"/>
        <v>0</v>
      </c>
      <c r="R45" s="77">
        <v>0</v>
      </c>
      <c r="S45" s="78">
        <v>0</v>
      </c>
      <c r="T45" s="78">
        <f t="shared" si="6"/>
        <v>0</v>
      </c>
      <c r="U45" s="95">
        <f t="shared" si="7"/>
        <v>0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v>138196050</v>
      </c>
      <c r="AA45" s="78">
        <v>176130090</v>
      </c>
      <c r="AB45" s="78">
        <f t="shared" si="10"/>
        <v>314326140</v>
      </c>
      <c r="AC45" s="95">
        <f t="shared" si="11"/>
        <v>0.58426845641595904</v>
      </c>
      <c r="AD45" s="77">
        <v>82556232</v>
      </c>
      <c r="AE45" s="78">
        <v>45160898</v>
      </c>
      <c r="AF45" s="78">
        <f t="shared" si="12"/>
        <v>127717130</v>
      </c>
      <c r="AG45" s="78">
        <v>449075850</v>
      </c>
      <c r="AH45" s="78">
        <v>566635285</v>
      </c>
      <c r="AI45" s="79">
        <v>127717130</v>
      </c>
      <c r="AJ45" s="114">
        <f t="shared" si="13"/>
        <v>0.28439990705356344</v>
      </c>
      <c r="AK45" s="115">
        <f t="shared" si="14"/>
        <v>1.4611118336279558</v>
      </c>
    </row>
    <row r="46" spans="1:37" ht="13" x14ac:dyDescent="0.3">
      <c r="A46" s="55" t="s">
        <v>101</v>
      </c>
      <c r="B46" s="56" t="s">
        <v>167</v>
      </c>
      <c r="C46" s="57" t="s">
        <v>168</v>
      </c>
      <c r="D46" s="77">
        <v>2043877277</v>
      </c>
      <c r="E46" s="78">
        <v>199507186</v>
      </c>
      <c r="F46" s="79">
        <f t="shared" si="0"/>
        <v>2243384463</v>
      </c>
      <c r="G46" s="77">
        <v>2043877277</v>
      </c>
      <c r="H46" s="78">
        <v>199507186</v>
      </c>
      <c r="I46" s="79">
        <f t="shared" si="1"/>
        <v>2243384463</v>
      </c>
      <c r="J46" s="77">
        <v>476065419</v>
      </c>
      <c r="K46" s="78">
        <v>59630500</v>
      </c>
      <c r="L46" s="78">
        <f t="shared" si="2"/>
        <v>535695919</v>
      </c>
      <c r="M46" s="95">
        <f t="shared" si="3"/>
        <v>0.23878917226859656</v>
      </c>
      <c r="N46" s="77">
        <v>0</v>
      </c>
      <c r="O46" s="78">
        <v>0</v>
      </c>
      <c r="P46" s="78">
        <f t="shared" si="4"/>
        <v>0</v>
      </c>
      <c r="Q46" s="95">
        <f t="shared" si="5"/>
        <v>0</v>
      </c>
      <c r="R46" s="77">
        <v>0</v>
      </c>
      <c r="S46" s="78">
        <v>0</v>
      </c>
      <c r="T46" s="78">
        <f t="shared" si="6"/>
        <v>0</v>
      </c>
      <c r="U46" s="95">
        <f t="shared" si="7"/>
        <v>0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v>476065419</v>
      </c>
      <c r="AA46" s="78">
        <v>59630500</v>
      </c>
      <c r="AB46" s="78">
        <f t="shared" si="10"/>
        <v>535695919</v>
      </c>
      <c r="AC46" s="95">
        <f t="shared" si="11"/>
        <v>0.23878917226859656</v>
      </c>
      <c r="AD46" s="77">
        <v>464753063</v>
      </c>
      <c r="AE46" s="78">
        <v>34457026</v>
      </c>
      <c r="AF46" s="78">
        <f t="shared" si="12"/>
        <v>499210089</v>
      </c>
      <c r="AG46" s="78">
        <v>2084940192</v>
      </c>
      <c r="AH46" s="78">
        <v>2025459471</v>
      </c>
      <c r="AI46" s="79">
        <v>499210089</v>
      </c>
      <c r="AJ46" s="114">
        <f t="shared" si="13"/>
        <v>0.23943616748120131</v>
      </c>
      <c r="AK46" s="115">
        <f t="shared" si="14"/>
        <v>7.308712464743472E-2</v>
      </c>
    </row>
    <row r="47" spans="1:37" ht="13" x14ac:dyDescent="0.3">
      <c r="A47" s="55" t="s">
        <v>116</v>
      </c>
      <c r="B47" s="56" t="s">
        <v>169</v>
      </c>
      <c r="C47" s="57" t="s">
        <v>170</v>
      </c>
      <c r="D47" s="77">
        <v>1820693732</v>
      </c>
      <c r="E47" s="78">
        <v>1369537463</v>
      </c>
      <c r="F47" s="79">
        <f t="shared" si="0"/>
        <v>3190231195</v>
      </c>
      <c r="G47" s="77">
        <v>1827693732</v>
      </c>
      <c r="H47" s="78">
        <v>1392537463</v>
      </c>
      <c r="I47" s="79">
        <f t="shared" si="1"/>
        <v>3220231195</v>
      </c>
      <c r="J47" s="77">
        <v>534207202</v>
      </c>
      <c r="K47" s="78">
        <v>184903542</v>
      </c>
      <c r="L47" s="78">
        <f t="shared" si="2"/>
        <v>719110744</v>
      </c>
      <c r="M47" s="95">
        <f t="shared" si="3"/>
        <v>0.22541022892856516</v>
      </c>
      <c r="N47" s="77">
        <v>0</v>
      </c>
      <c r="O47" s="78">
        <v>0</v>
      </c>
      <c r="P47" s="78">
        <f t="shared" si="4"/>
        <v>0</v>
      </c>
      <c r="Q47" s="95">
        <f t="shared" si="5"/>
        <v>0</v>
      </c>
      <c r="R47" s="77">
        <v>0</v>
      </c>
      <c r="S47" s="78">
        <v>0</v>
      </c>
      <c r="T47" s="78">
        <f t="shared" si="6"/>
        <v>0</v>
      </c>
      <c r="U47" s="95">
        <f t="shared" si="7"/>
        <v>0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v>534207202</v>
      </c>
      <c r="AA47" s="78">
        <v>184903542</v>
      </c>
      <c r="AB47" s="78">
        <f t="shared" si="10"/>
        <v>719110744</v>
      </c>
      <c r="AC47" s="95">
        <f t="shared" si="11"/>
        <v>0.22541022892856516</v>
      </c>
      <c r="AD47" s="77">
        <v>263590727</v>
      </c>
      <c r="AE47" s="78">
        <v>220062000</v>
      </c>
      <c r="AF47" s="78">
        <f t="shared" si="12"/>
        <v>483652727</v>
      </c>
      <c r="AG47" s="78">
        <v>3102070365</v>
      </c>
      <c r="AH47" s="78">
        <v>3075332219</v>
      </c>
      <c r="AI47" s="79">
        <v>483652727</v>
      </c>
      <c r="AJ47" s="114">
        <f t="shared" si="13"/>
        <v>0.15591288078341189</v>
      </c>
      <c r="AK47" s="115">
        <f t="shared" si="14"/>
        <v>0.48683281175834248</v>
      </c>
    </row>
    <row r="48" spans="1:37" ht="14" x14ac:dyDescent="0.3">
      <c r="A48" s="58" t="s">
        <v>0</v>
      </c>
      <c r="B48" s="59" t="s">
        <v>171</v>
      </c>
      <c r="C48" s="60" t="s">
        <v>0</v>
      </c>
      <c r="D48" s="80">
        <f>SUM(D42:D47)</f>
        <v>5753353690</v>
      </c>
      <c r="E48" s="81">
        <f>SUM(E42:E47)</f>
        <v>2160461325</v>
      </c>
      <c r="F48" s="82">
        <f t="shared" si="0"/>
        <v>7913815015</v>
      </c>
      <c r="G48" s="80">
        <f>SUM(G42:G47)</f>
        <v>5760353690</v>
      </c>
      <c r="H48" s="81">
        <f>SUM(H42:H47)</f>
        <v>2183461325</v>
      </c>
      <c r="I48" s="82">
        <f t="shared" si="1"/>
        <v>7943815015</v>
      </c>
      <c r="J48" s="80">
        <f>SUM(J42:J47)</f>
        <v>1447007382</v>
      </c>
      <c r="K48" s="81">
        <f>SUM(K42:K47)</f>
        <v>400266611</v>
      </c>
      <c r="L48" s="81">
        <f t="shared" si="2"/>
        <v>1847273993</v>
      </c>
      <c r="M48" s="96">
        <f t="shared" si="3"/>
        <v>0.23342395412309241</v>
      </c>
      <c r="N48" s="80">
        <f>SUM(N42:N47)</f>
        <v>0</v>
      </c>
      <c r="O48" s="81">
        <f>SUM(O42:O47)</f>
        <v>0</v>
      </c>
      <c r="P48" s="81">
        <f t="shared" si="4"/>
        <v>0</v>
      </c>
      <c r="Q48" s="96">
        <f t="shared" si="5"/>
        <v>0</v>
      </c>
      <c r="R48" s="80">
        <f>SUM(R42:R47)</f>
        <v>0</v>
      </c>
      <c r="S48" s="81">
        <f>SUM(S42:S47)</f>
        <v>0</v>
      </c>
      <c r="T48" s="81">
        <f t="shared" si="6"/>
        <v>0</v>
      </c>
      <c r="U48" s="96">
        <f t="shared" si="7"/>
        <v>0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v>1447007382</v>
      </c>
      <c r="AA48" s="81">
        <v>400266611</v>
      </c>
      <c r="AB48" s="81">
        <f t="shared" si="10"/>
        <v>1847273993</v>
      </c>
      <c r="AC48" s="96">
        <f t="shared" si="11"/>
        <v>0.23342395412309241</v>
      </c>
      <c r="AD48" s="80">
        <f>SUM(AD42:AD47)</f>
        <v>1068994448</v>
      </c>
      <c r="AE48" s="81">
        <f>SUM(AE42:AE47)</f>
        <v>440647261</v>
      </c>
      <c r="AF48" s="81">
        <f t="shared" si="12"/>
        <v>1509641709</v>
      </c>
      <c r="AG48" s="81">
        <f>SUM(AG42:AG47)</f>
        <v>7597813161</v>
      </c>
      <c r="AH48" s="81">
        <f>SUM(AH42:AH47)</f>
        <v>7776147633</v>
      </c>
      <c r="AI48" s="82">
        <f>SUM(AI42:AI47)</f>
        <v>1509641709</v>
      </c>
      <c r="AJ48" s="116">
        <f t="shared" si="13"/>
        <v>0.19869423964635974</v>
      </c>
      <c r="AK48" s="117">
        <f t="shared" si="14"/>
        <v>0.22365060662218372</v>
      </c>
    </row>
    <row r="49" spans="1:37" ht="13" x14ac:dyDescent="0.3">
      <c r="A49" s="55" t="s">
        <v>101</v>
      </c>
      <c r="B49" s="56" t="s">
        <v>172</v>
      </c>
      <c r="C49" s="57" t="s">
        <v>173</v>
      </c>
      <c r="D49" s="77">
        <v>594623647</v>
      </c>
      <c r="E49" s="78">
        <v>163364950</v>
      </c>
      <c r="F49" s="79">
        <f t="shared" si="0"/>
        <v>757988597</v>
      </c>
      <c r="G49" s="77">
        <v>594623647</v>
      </c>
      <c r="H49" s="78">
        <v>180750616</v>
      </c>
      <c r="I49" s="79">
        <f t="shared" si="1"/>
        <v>775374263</v>
      </c>
      <c r="J49" s="77">
        <v>120161430</v>
      </c>
      <c r="K49" s="78">
        <v>37996458</v>
      </c>
      <c r="L49" s="78">
        <f t="shared" si="2"/>
        <v>158157888</v>
      </c>
      <c r="M49" s="95">
        <f t="shared" si="3"/>
        <v>0.20865470618682672</v>
      </c>
      <c r="N49" s="77">
        <v>0</v>
      </c>
      <c r="O49" s="78">
        <v>0</v>
      </c>
      <c r="P49" s="78">
        <f t="shared" si="4"/>
        <v>0</v>
      </c>
      <c r="Q49" s="95">
        <f t="shared" si="5"/>
        <v>0</v>
      </c>
      <c r="R49" s="77">
        <v>0</v>
      </c>
      <c r="S49" s="78">
        <v>0</v>
      </c>
      <c r="T49" s="78">
        <f t="shared" si="6"/>
        <v>0</v>
      </c>
      <c r="U49" s="95">
        <f t="shared" si="7"/>
        <v>0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v>120161430</v>
      </c>
      <c r="AA49" s="78">
        <v>37996458</v>
      </c>
      <c r="AB49" s="78">
        <f t="shared" si="10"/>
        <v>158157888</v>
      </c>
      <c r="AC49" s="95">
        <f t="shared" si="11"/>
        <v>0.20865470618682672</v>
      </c>
      <c r="AD49" s="77">
        <v>130330517</v>
      </c>
      <c r="AE49" s="78">
        <v>24832464</v>
      </c>
      <c r="AF49" s="78">
        <f t="shared" si="12"/>
        <v>155162981</v>
      </c>
      <c r="AG49" s="78">
        <v>767449320</v>
      </c>
      <c r="AH49" s="78">
        <v>769798082</v>
      </c>
      <c r="AI49" s="79">
        <v>155162981</v>
      </c>
      <c r="AJ49" s="114">
        <f t="shared" si="13"/>
        <v>0.20218010096093381</v>
      </c>
      <c r="AK49" s="115">
        <f t="shared" si="14"/>
        <v>1.9301685110058475E-2</v>
      </c>
    </row>
    <row r="50" spans="1:37" ht="13" x14ac:dyDescent="0.3">
      <c r="A50" s="55" t="s">
        <v>101</v>
      </c>
      <c r="B50" s="56" t="s">
        <v>174</v>
      </c>
      <c r="C50" s="57" t="s">
        <v>175</v>
      </c>
      <c r="D50" s="77">
        <v>452822514</v>
      </c>
      <c r="E50" s="78">
        <v>215003000</v>
      </c>
      <c r="F50" s="79">
        <f t="shared" si="0"/>
        <v>667825514</v>
      </c>
      <c r="G50" s="77">
        <v>452822514</v>
      </c>
      <c r="H50" s="78">
        <v>215003000</v>
      </c>
      <c r="I50" s="79">
        <f t="shared" si="1"/>
        <v>667825514</v>
      </c>
      <c r="J50" s="77">
        <v>92133635</v>
      </c>
      <c r="K50" s="78">
        <v>27570486</v>
      </c>
      <c r="L50" s="78">
        <f t="shared" si="2"/>
        <v>119704121</v>
      </c>
      <c r="M50" s="95">
        <f t="shared" si="3"/>
        <v>0.17924460579983173</v>
      </c>
      <c r="N50" s="77">
        <v>0</v>
      </c>
      <c r="O50" s="78">
        <v>0</v>
      </c>
      <c r="P50" s="78">
        <f t="shared" si="4"/>
        <v>0</v>
      </c>
      <c r="Q50" s="95">
        <f t="shared" si="5"/>
        <v>0</v>
      </c>
      <c r="R50" s="77">
        <v>0</v>
      </c>
      <c r="S50" s="78">
        <v>0</v>
      </c>
      <c r="T50" s="78">
        <f t="shared" si="6"/>
        <v>0</v>
      </c>
      <c r="U50" s="95">
        <f t="shared" si="7"/>
        <v>0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v>92133635</v>
      </c>
      <c r="AA50" s="78">
        <v>27570486</v>
      </c>
      <c r="AB50" s="78">
        <f t="shared" si="10"/>
        <v>119704121</v>
      </c>
      <c r="AC50" s="95">
        <f t="shared" si="11"/>
        <v>0.17924460579983173</v>
      </c>
      <c r="AD50" s="77">
        <v>88038503</v>
      </c>
      <c r="AE50" s="78">
        <v>20681713</v>
      </c>
      <c r="AF50" s="78">
        <f t="shared" si="12"/>
        <v>108720216</v>
      </c>
      <c r="AG50" s="78">
        <v>737481333</v>
      </c>
      <c r="AH50" s="78">
        <v>753748232</v>
      </c>
      <c r="AI50" s="79">
        <v>108720216</v>
      </c>
      <c r="AJ50" s="114">
        <f t="shared" si="13"/>
        <v>0.14742097343364216</v>
      </c>
      <c r="AK50" s="115">
        <f t="shared" si="14"/>
        <v>0.10102909471776611</v>
      </c>
    </row>
    <row r="51" spans="1:37" ht="13" x14ac:dyDescent="0.3">
      <c r="A51" s="55" t="s">
        <v>101</v>
      </c>
      <c r="B51" s="56" t="s">
        <v>176</v>
      </c>
      <c r="C51" s="57" t="s">
        <v>177</v>
      </c>
      <c r="D51" s="77">
        <v>529471097</v>
      </c>
      <c r="E51" s="78">
        <v>165872427</v>
      </c>
      <c r="F51" s="79">
        <f t="shared" si="0"/>
        <v>695343524</v>
      </c>
      <c r="G51" s="77">
        <v>529471097</v>
      </c>
      <c r="H51" s="78">
        <v>165872427</v>
      </c>
      <c r="I51" s="79">
        <f t="shared" si="1"/>
        <v>695343524</v>
      </c>
      <c r="J51" s="77">
        <v>114615053</v>
      </c>
      <c r="K51" s="78">
        <v>28109360</v>
      </c>
      <c r="L51" s="78">
        <f t="shared" si="2"/>
        <v>142724413</v>
      </c>
      <c r="M51" s="95">
        <f t="shared" si="3"/>
        <v>0.2052574131689188</v>
      </c>
      <c r="N51" s="77">
        <v>0</v>
      </c>
      <c r="O51" s="78">
        <v>0</v>
      </c>
      <c r="P51" s="78">
        <f t="shared" si="4"/>
        <v>0</v>
      </c>
      <c r="Q51" s="95">
        <f t="shared" si="5"/>
        <v>0</v>
      </c>
      <c r="R51" s="77">
        <v>0</v>
      </c>
      <c r="S51" s="78">
        <v>0</v>
      </c>
      <c r="T51" s="78">
        <f t="shared" si="6"/>
        <v>0</v>
      </c>
      <c r="U51" s="95">
        <f t="shared" si="7"/>
        <v>0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v>114615053</v>
      </c>
      <c r="AA51" s="78">
        <v>28109360</v>
      </c>
      <c r="AB51" s="78">
        <f t="shared" si="10"/>
        <v>142724413</v>
      </c>
      <c r="AC51" s="95">
        <f t="shared" si="11"/>
        <v>0.2052574131689188</v>
      </c>
      <c r="AD51" s="77">
        <v>94757198</v>
      </c>
      <c r="AE51" s="78">
        <v>22550183</v>
      </c>
      <c r="AF51" s="78">
        <f t="shared" si="12"/>
        <v>117307381</v>
      </c>
      <c r="AG51" s="78">
        <v>619293048</v>
      </c>
      <c r="AH51" s="78">
        <v>681332259</v>
      </c>
      <c r="AI51" s="79">
        <v>117307381</v>
      </c>
      <c r="AJ51" s="114">
        <f t="shared" si="13"/>
        <v>0.18942144010633233</v>
      </c>
      <c r="AK51" s="115">
        <f t="shared" si="14"/>
        <v>0.21667035597700379</v>
      </c>
    </row>
    <row r="52" spans="1:37" ht="13" x14ac:dyDescent="0.3">
      <c r="A52" s="55" t="s">
        <v>101</v>
      </c>
      <c r="B52" s="56" t="s">
        <v>178</v>
      </c>
      <c r="C52" s="57" t="s">
        <v>179</v>
      </c>
      <c r="D52" s="77">
        <v>283378439</v>
      </c>
      <c r="E52" s="78">
        <v>68269693</v>
      </c>
      <c r="F52" s="79">
        <f t="shared" si="0"/>
        <v>351648132</v>
      </c>
      <c r="G52" s="77">
        <v>283378439</v>
      </c>
      <c r="H52" s="78">
        <v>68269693</v>
      </c>
      <c r="I52" s="79">
        <f t="shared" si="1"/>
        <v>351648132</v>
      </c>
      <c r="J52" s="77">
        <v>59270998</v>
      </c>
      <c r="K52" s="78">
        <v>4454131</v>
      </c>
      <c r="L52" s="78">
        <f t="shared" si="2"/>
        <v>63725129</v>
      </c>
      <c r="M52" s="95">
        <f t="shared" si="3"/>
        <v>0.18121844878732357</v>
      </c>
      <c r="N52" s="77">
        <v>0</v>
      </c>
      <c r="O52" s="78">
        <v>0</v>
      </c>
      <c r="P52" s="78">
        <f t="shared" si="4"/>
        <v>0</v>
      </c>
      <c r="Q52" s="95">
        <f t="shared" si="5"/>
        <v>0</v>
      </c>
      <c r="R52" s="77">
        <v>0</v>
      </c>
      <c r="S52" s="78">
        <v>0</v>
      </c>
      <c r="T52" s="78">
        <f t="shared" si="6"/>
        <v>0</v>
      </c>
      <c r="U52" s="95">
        <f t="shared" si="7"/>
        <v>0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v>59270998</v>
      </c>
      <c r="AA52" s="78">
        <v>4454131</v>
      </c>
      <c r="AB52" s="78">
        <f t="shared" si="10"/>
        <v>63725129</v>
      </c>
      <c r="AC52" s="95">
        <f t="shared" si="11"/>
        <v>0.18121844878732357</v>
      </c>
      <c r="AD52" s="77">
        <v>17967296</v>
      </c>
      <c r="AE52" s="78">
        <v>23257857</v>
      </c>
      <c r="AF52" s="78">
        <f t="shared" si="12"/>
        <v>41225153</v>
      </c>
      <c r="AG52" s="78">
        <v>304681868</v>
      </c>
      <c r="AH52" s="78">
        <v>459193947</v>
      </c>
      <c r="AI52" s="79">
        <v>41225153</v>
      </c>
      <c r="AJ52" s="114">
        <f t="shared" si="13"/>
        <v>0.13530556731390395</v>
      </c>
      <c r="AK52" s="115">
        <f t="shared" si="14"/>
        <v>0.54578271668270095</v>
      </c>
    </row>
    <row r="53" spans="1:37" ht="13" x14ac:dyDescent="0.3">
      <c r="A53" s="55" t="s">
        <v>116</v>
      </c>
      <c r="B53" s="56" t="s">
        <v>180</v>
      </c>
      <c r="C53" s="57" t="s">
        <v>181</v>
      </c>
      <c r="D53" s="77">
        <v>1051847682</v>
      </c>
      <c r="E53" s="78">
        <v>592469475</v>
      </c>
      <c r="F53" s="79">
        <f t="shared" si="0"/>
        <v>1644317157</v>
      </c>
      <c r="G53" s="77">
        <v>1051847682</v>
      </c>
      <c r="H53" s="78">
        <v>592469475</v>
      </c>
      <c r="I53" s="79">
        <f t="shared" si="1"/>
        <v>1644317157</v>
      </c>
      <c r="J53" s="77">
        <v>236854020</v>
      </c>
      <c r="K53" s="78">
        <v>158505858</v>
      </c>
      <c r="L53" s="78">
        <f t="shared" si="2"/>
        <v>395359878</v>
      </c>
      <c r="M53" s="95">
        <f t="shared" si="3"/>
        <v>0.24044015858918633</v>
      </c>
      <c r="N53" s="77">
        <v>0</v>
      </c>
      <c r="O53" s="78">
        <v>0</v>
      </c>
      <c r="P53" s="78">
        <f t="shared" si="4"/>
        <v>0</v>
      </c>
      <c r="Q53" s="95">
        <f t="shared" si="5"/>
        <v>0</v>
      </c>
      <c r="R53" s="77">
        <v>0</v>
      </c>
      <c r="S53" s="78">
        <v>0</v>
      </c>
      <c r="T53" s="78">
        <f t="shared" si="6"/>
        <v>0</v>
      </c>
      <c r="U53" s="95">
        <f t="shared" si="7"/>
        <v>0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v>236854020</v>
      </c>
      <c r="AA53" s="78">
        <v>158505858</v>
      </c>
      <c r="AB53" s="78">
        <f t="shared" si="10"/>
        <v>395359878</v>
      </c>
      <c r="AC53" s="95">
        <f t="shared" si="11"/>
        <v>0.24044015858918633</v>
      </c>
      <c r="AD53" s="77">
        <v>190167681</v>
      </c>
      <c r="AE53" s="78">
        <v>127909034</v>
      </c>
      <c r="AF53" s="78">
        <f t="shared" si="12"/>
        <v>318076715</v>
      </c>
      <c r="AG53" s="78">
        <v>1600958809</v>
      </c>
      <c r="AH53" s="78">
        <v>1618575487</v>
      </c>
      <c r="AI53" s="79">
        <v>318076715</v>
      </c>
      <c r="AJ53" s="114">
        <f t="shared" si="13"/>
        <v>0.19867888743413636</v>
      </c>
      <c r="AK53" s="115">
        <f t="shared" si="14"/>
        <v>0.24297019981484658</v>
      </c>
    </row>
    <row r="54" spans="1:37" ht="14" x14ac:dyDescent="0.3">
      <c r="A54" s="58" t="s">
        <v>0</v>
      </c>
      <c r="B54" s="59" t="s">
        <v>182</v>
      </c>
      <c r="C54" s="60" t="s">
        <v>0</v>
      </c>
      <c r="D54" s="80">
        <f>SUM(D49:D53)</f>
        <v>2912143379</v>
      </c>
      <c r="E54" s="81">
        <f>SUM(E49:E53)</f>
        <v>1204979545</v>
      </c>
      <c r="F54" s="82">
        <f t="shared" si="0"/>
        <v>4117122924</v>
      </c>
      <c r="G54" s="80">
        <f>SUM(G49:G53)</f>
        <v>2912143379</v>
      </c>
      <c r="H54" s="81">
        <f>SUM(H49:H53)</f>
        <v>1222365211</v>
      </c>
      <c r="I54" s="82">
        <f t="shared" si="1"/>
        <v>4134508590</v>
      </c>
      <c r="J54" s="80">
        <f>SUM(J49:J53)</f>
        <v>623035136</v>
      </c>
      <c r="K54" s="81">
        <f>SUM(K49:K53)</f>
        <v>256636293</v>
      </c>
      <c r="L54" s="81">
        <f t="shared" si="2"/>
        <v>879671429</v>
      </c>
      <c r="M54" s="96">
        <f t="shared" si="3"/>
        <v>0.21366168687170342</v>
      </c>
      <c r="N54" s="80">
        <f>SUM(N49:N53)</f>
        <v>0</v>
      </c>
      <c r="O54" s="81">
        <f>SUM(O49:O53)</f>
        <v>0</v>
      </c>
      <c r="P54" s="81">
        <f t="shared" si="4"/>
        <v>0</v>
      </c>
      <c r="Q54" s="96">
        <f t="shared" si="5"/>
        <v>0</v>
      </c>
      <c r="R54" s="80">
        <f>SUM(R49:R53)</f>
        <v>0</v>
      </c>
      <c r="S54" s="81">
        <f>SUM(S49:S53)</f>
        <v>0</v>
      </c>
      <c r="T54" s="81">
        <f t="shared" si="6"/>
        <v>0</v>
      </c>
      <c r="U54" s="96">
        <f t="shared" si="7"/>
        <v>0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v>623035136</v>
      </c>
      <c r="AA54" s="81">
        <v>256636293</v>
      </c>
      <c r="AB54" s="81">
        <f t="shared" si="10"/>
        <v>879671429</v>
      </c>
      <c r="AC54" s="96">
        <f t="shared" si="11"/>
        <v>0.21366168687170342</v>
      </c>
      <c r="AD54" s="80">
        <f>SUM(AD49:AD53)</f>
        <v>521261195</v>
      </c>
      <c r="AE54" s="81">
        <f>SUM(AE49:AE53)</f>
        <v>219231251</v>
      </c>
      <c r="AF54" s="81">
        <f t="shared" si="12"/>
        <v>740492446</v>
      </c>
      <c r="AG54" s="81">
        <f>SUM(AG49:AG53)</f>
        <v>4029864378</v>
      </c>
      <c r="AH54" s="81">
        <f>SUM(AH49:AH53)</f>
        <v>4282648007</v>
      </c>
      <c r="AI54" s="82">
        <f>SUM(AI49:AI53)</f>
        <v>740492446</v>
      </c>
      <c r="AJ54" s="116">
        <f t="shared" si="13"/>
        <v>0.18375120761942426</v>
      </c>
      <c r="AK54" s="117">
        <f t="shared" si="14"/>
        <v>0.18795462904695182</v>
      </c>
    </row>
    <row r="55" spans="1:37" ht="14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55439441994</v>
      </c>
      <c r="E55" s="84">
        <f>SUM(E9:E10,E12:E19,E21:E27,E29:E35,E37:E40,E42:E47,E49:E53)</f>
        <v>10206584885</v>
      </c>
      <c r="F55" s="85">
        <f t="shared" si="0"/>
        <v>65646026879</v>
      </c>
      <c r="G55" s="83">
        <f>SUM(G9:G10,G12:G19,G21:G27,G29:G35,G37:G40,G42:G47,G49:G53)</f>
        <v>55585908176</v>
      </c>
      <c r="H55" s="84">
        <f>SUM(H9:H10,H12:H19,H21:H27,H29:H35,H37:H40,H42:H47,H49:H53)</f>
        <v>10393664518</v>
      </c>
      <c r="I55" s="85">
        <f t="shared" si="1"/>
        <v>65979572694</v>
      </c>
      <c r="J55" s="83">
        <f>SUM(J9:J10,J12:J19,J21:J27,J29:J35,J37:J40,J42:J47,J49:J53)</f>
        <v>10735703827</v>
      </c>
      <c r="K55" s="84">
        <f>SUM(K9:K10,K12:K19,K21:K27,K29:K35,K37:K40,K42:K47,K49:K53)</f>
        <v>1708325143</v>
      </c>
      <c r="L55" s="84">
        <f t="shared" si="2"/>
        <v>12444028970</v>
      </c>
      <c r="M55" s="97">
        <f t="shared" si="3"/>
        <v>0.1895625609290425</v>
      </c>
      <c r="N55" s="83">
        <f>SUM(N9:N10,N12:N19,N21:N27,N29:N35,N37:N40,N42:N47,N49:N53)</f>
        <v>0</v>
      </c>
      <c r="O55" s="84">
        <f>SUM(O9:O10,O12:O19,O21:O27,O29:O35,O37:O40,O42:O47,O49:O53)</f>
        <v>0</v>
      </c>
      <c r="P55" s="84">
        <f t="shared" si="4"/>
        <v>0</v>
      </c>
      <c r="Q55" s="97">
        <f t="shared" si="5"/>
        <v>0</v>
      </c>
      <c r="R55" s="83">
        <f>SUM(R9:R10,R12:R19,R21:R27,R29:R35,R37:R40,R42:R47,R49:R53)</f>
        <v>0</v>
      </c>
      <c r="S55" s="84">
        <f>SUM(S9:S10,S12:S19,S21:S27,S29:S35,S37:S40,S42:S47,S49:S53)</f>
        <v>0</v>
      </c>
      <c r="T55" s="84">
        <f t="shared" si="6"/>
        <v>0</v>
      </c>
      <c r="U55" s="97">
        <f t="shared" si="7"/>
        <v>0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v>10735703827</v>
      </c>
      <c r="AA55" s="84">
        <v>1708325143</v>
      </c>
      <c r="AB55" s="84">
        <f t="shared" si="10"/>
        <v>12444028970</v>
      </c>
      <c r="AC55" s="97">
        <f t="shared" si="11"/>
        <v>0.1895625609290425</v>
      </c>
      <c r="AD55" s="83">
        <f>SUM(AD9:AD10,AD12:AD19,AD21:AD27,AD29:AD35,AD37:AD40,AD42:AD47,AD49:AD53)</f>
        <v>11125579594</v>
      </c>
      <c r="AE55" s="84">
        <f>SUM(AE9:AE10,AE12:AE19,AE21:AE27,AE29:AE35,AE37:AE40,AE42:AE47,AE49:AE53)</f>
        <v>1409795855</v>
      </c>
      <c r="AF55" s="84">
        <f t="shared" si="12"/>
        <v>12535375449</v>
      </c>
      <c r="AG55" s="84">
        <f>SUM(AG9:AG10,AG12:AG19,AG21:AG27,AG29:AG35,AG37:AG40,AG42:AG47,AG49:AG53)</f>
        <v>61496804331</v>
      </c>
      <c r="AH55" s="84">
        <f>SUM(AH9:AH10,AH12:AH19,AH21:AH27,AH29:AH35,AH37:AH40,AH42:AH47,AH49:AH53)</f>
        <v>63390110819</v>
      </c>
      <c r="AI55" s="85">
        <f>SUM(AI9:AI10,AI12:AI19,AI21:AI27,AI29:AI35,AI37:AI40,AI42:AI47,AI49:AI53)</f>
        <v>12535375449</v>
      </c>
      <c r="AJ55" s="118">
        <f t="shared" si="13"/>
        <v>0.2038378349146352</v>
      </c>
      <c r="AK55" s="119">
        <f t="shared" si="14"/>
        <v>-7.2870955777624147E-3</v>
      </c>
    </row>
    <row r="56" spans="1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54</v>
      </c>
      <c r="C9" s="57" t="s">
        <v>55</v>
      </c>
      <c r="D9" s="77">
        <v>11274886739</v>
      </c>
      <c r="E9" s="78">
        <v>1343987464</v>
      </c>
      <c r="F9" s="79">
        <f>$D9       +$E9</f>
        <v>12618874203</v>
      </c>
      <c r="G9" s="77">
        <v>11274886739</v>
      </c>
      <c r="H9" s="78">
        <v>1343987464</v>
      </c>
      <c r="I9" s="79">
        <f>$G9       +$H9</f>
        <v>12618874203</v>
      </c>
      <c r="J9" s="77">
        <v>5855300884</v>
      </c>
      <c r="K9" s="78">
        <v>104526439</v>
      </c>
      <c r="L9" s="78">
        <f>$J9       +$K9</f>
        <v>5959827323</v>
      </c>
      <c r="M9" s="95">
        <f>IF(($F9       =0),0,($L9       /$F9       ))</f>
        <v>0.47229469341909408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5855300884</v>
      </c>
      <c r="AA9" s="78">
        <v>104526439</v>
      </c>
      <c r="AB9" s="78">
        <f>$Z9       +$AA9</f>
        <v>5959827323</v>
      </c>
      <c r="AC9" s="95">
        <f>IF(($F9       =0),0,($AB9       /$F9       ))</f>
        <v>0.47229469341909408</v>
      </c>
      <c r="AD9" s="77">
        <v>3132831847</v>
      </c>
      <c r="AE9" s="78">
        <v>49782221</v>
      </c>
      <c r="AF9" s="78">
        <f>$AD9       +$AE9</f>
        <v>3182614068</v>
      </c>
      <c r="AG9" s="78">
        <v>11094533557</v>
      </c>
      <c r="AH9" s="78">
        <v>11734883806</v>
      </c>
      <c r="AI9" s="79">
        <v>3182614068</v>
      </c>
      <c r="AJ9" s="114">
        <f>IF(($AG9       =0),0,($AI9       /$AG9       ))</f>
        <v>0.28686326032985471</v>
      </c>
      <c r="AK9" s="115">
        <f>IF(($AF9       =0),0,(($L9       /$AF9       )-1))</f>
        <v>0.87262017814973092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11274886739</v>
      </c>
      <c r="E10" s="81">
        <f>E9</f>
        <v>1343987464</v>
      </c>
      <c r="F10" s="82">
        <f t="shared" ref="F10:F37" si="0">$D10      +$E10</f>
        <v>12618874203</v>
      </c>
      <c r="G10" s="80">
        <f>G9</f>
        <v>11274886739</v>
      </c>
      <c r="H10" s="81">
        <f>H9</f>
        <v>1343987464</v>
      </c>
      <c r="I10" s="82">
        <f t="shared" ref="I10:I37" si="1">$G10      +$H10</f>
        <v>12618874203</v>
      </c>
      <c r="J10" s="80">
        <f>J9</f>
        <v>5855300884</v>
      </c>
      <c r="K10" s="81">
        <f>K9</f>
        <v>104526439</v>
      </c>
      <c r="L10" s="81">
        <f t="shared" ref="L10:L37" si="2">$J10      +$K10</f>
        <v>5959827323</v>
      </c>
      <c r="M10" s="96">
        <f t="shared" ref="M10:M37" si="3">IF(($F10      =0),0,($L10      /$F10      ))</f>
        <v>0.47229469341909408</v>
      </c>
      <c r="N10" s="80">
        <f>N9</f>
        <v>0</v>
      </c>
      <c r="O10" s="81">
        <f>O9</f>
        <v>0</v>
      </c>
      <c r="P10" s="81">
        <f t="shared" ref="P10:P37" si="4">$N10      +$O10</f>
        <v>0</v>
      </c>
      <c r="Q10" s="96">
        <f t="shared" ref="Q10:Q37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37" si="6">$R10      +$S10</f>
        <v>0</v>
      </c>
      <c r="U10" s="96">
        <f t="shared" ref="U10:U37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v>5855300884</v>
      </c>
      <c r="AA10" s="81">
        <v>104526439</v>
      </c>
      <c r="AB10" s="81">
        <f t="shared" ref="AB10:AB37" si="10">$Z10      +$AA10</f>
        <v>5959827323</v>
      </c>
      <c r="AC10" s="96">
        <f t="shared" ref="AC10:AC37" si="11">IF(($F10      =0),0,($AB10      /$F10      ))</f>
        <v>0.47229469341909408</v>
      </c>
      <c r="AD10" s="80">
        <f>AD9</f>
        <v>3132831847</v>
      </c>
      <c r="AE10" s="81">
        <f>AE9</f>
        <v>49782221</v>
      </c>
      <c r="AF10" s="81">
        <f t="shared" ref="AF10:AF37" si="12">$AD10      +$AE10</f>
        <v>3182614068</v>
      </c>
      <c r="AG10" s="81">
        <f>AG9</f>
        <v>11094533557</v>
      </c>
      <c r="AH10" s="81">
        <f>AH9</f>
        <v>11734883806</v>
      </c>
      <c r="AI10" s="82">
        <f>AI9</f>
        <v>3182614068</v>
      </c>
      <c r="AJ10" s="116">
        <f t="shared" ref="AJ10:AJ37" si="13">IF(($AG10      =0),0,($AI10      /$AG10      ))</f>
        <v>0.28686326032985471</v>
      </c>
      <c r="AK10" s="117">
        <f t="shared" ref="AK10:AK37" si="14">IF(($AF10      =0),0,(($L10      /$AF10      )-1))</f>
        <v>0.87262017814973092</v>
      </c>
    </row>
    <row r="11" spans="1:37" ht="13" x14ac:dyDescent="0.3">
      <c r="A11" s="55" t="s">
        <v>101</v>
      </c>
      <c r="B11" s="56" t="s">
        <v>184</v>
      </c>
      <c r="C11" s="57" t="s">
        <v>185</v>
      </c>
      <c r="D11" s="77">
        <v>240412439</v>
      </c>
      <c r="E11" s="78">
        <v>40044260</v>
      </c>
      <c r="F11" s="79">
        <f t="shared" si="0"/>
        <v>280456699</v>
      </c>
      <c r="G11" s="77">
        <v>240412439</v>
      </c>
      <c r="H11" s="78">
        <v>40044260</v>
      </c>
      <c r="I11" s="79">
        <f t="shared" si="1"/>
        <v>280456699</v>
      </c>
      <c r="J11" s="77">
        <v>7707666</v>
      </c>
      <c r="K11" s="78">
        <v>580584</v>
      </c>
      <c r="L11" s="78">
        <f t="shared" si="2"/>
        <v>8288250</v>
      </c>
      <c r="M11" s="95">
        <f t="shared" si="3"/>
        <v>2.9552690413716949E-2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7707666</v>
      </c>
      <c r="AA11" s="78">
        <v>580584</v>
      </c>
      <c r="AB11" s="78">
        <f t="shared" si="10"/>
        <v>8288250</v>
      </c>
      <c r="AC11" s="95">
        <f t="shared" si="11"/>
        <v>2.9552690413716949E-2</v>
      </c>
      <c r="AD11" s="77">
        <v>39461615</v>
      </c>
      <c r="AE11" s="78">
        <v>959139</v>
      </c>
      <c r="AF11" s="78">
        <f t="shared" si="12"/>
        <v>40420754</v>
      </c>
      <c r="AG11" s="78">
        <v>287193163</v>
      </c>
      <c r="AH11" s="78">
        <v>282257811</v>
      </c>
      <c r="AI11" s="79">
        <v>40420754</v>
      </c>
      <c r="AJ11" s="114">
        <f t="shared" si="13"/>
        <v>0.14074413742224079</v>
      </c>
      <c r="AK11" s="115">
        <f t="shared" si="14"/>
        <v>-0.79495063352850859</v>
      </c>
    </row>
    <row r="12" spans="1:37" ht="13" x14ac:dyDescent="0.3">
      <c r="A12" s="55" t="s">
        <v>101</v>
      </c>
      <c r="B12" s="56" t="s">
        <v>186</v>
      </c>
      <c r="C12" s="57" t="s">
        <v>187</v>
      </c>
      <c r="D12" s="77">
        <v>565555461</v>
      </c>
      <c r="E12" s="78">
        <v>50378251</v>
      </c>
      <c r="F12" s="79">
        <f t="shared" si="0"/>
        <v>615933712</v>
      </c>
      <c r="G12" s="77">
        <v>565555461</v>
      </c>
      <c r="H12" s="78">
        <v>50378251</v>
      </c>
      <c r="I12" s="79">
        <f t="shared" si="1"/>
        <v>615933712</v>
      </c>
      <c r="J12" s="77">
        <v>47841918</v>
      </c>
      <c r="K12" s="78">
        <v>3417667</v>
      </c>
      <c r="L12" s="78">
        <f t="shared" si="2"/>
        <v>51259585</v>
      </c>
      <c r="M12" s="95">
        <f t="shared" si="3"/>
        <v>8.322256762591361E-2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47841918</v>
      </c>
      <c r="AA12" s="78">
        <v>3417667</v>
      </c>
      <c r="AB12" s="78">
        <f t="shared" si="10"/>
        <v>51259585</v>
      </c>
      <c r="AC12" s="95">
        <f t="shared" si="11"/>
        <v>8.322256762591361E-2</v>
      </c>
      <c r="AD12" s="77">
        <v>0</v>
      </c>
      <c r="AE12" s="78">
        <v>0</v>
      </c>
      <c r="AF12" s="78">
        <f t="shared" si="12"/>
        <v>0</v>
      </c>
      <c r="AG12" s="78">
        <v>628769772</v>
      </c>
      <c r="AH12" s="78">
        <v>628769772</v>
      </c>
      <c r="AI12" s="79">
        <v>0</v>
      </c>
      <c r="AJ12" s="114">
        <f t="shared" si="13"/>
        <v>0</v>
      </c>
      <c r="AK12" s="115">
        <f t="shared" si="14"/>
        <v>0</v>
      </c>
    </row>
    <row r="13" spans="1:37" ht="13" x14ac:dyDescent="0.3">
      <c r="A13" s="55" t="s">
        <v>101</v>
      </c>
      <c r="B13" s="56" t="s">
        <v>188</v>
      </c>
      <c r="C13" s="57" t="s">
        <v>189</v>
      </c>
      <c r="D13" s="77">
        <v>256002948</v>
      </c>
      <c r="E13" s="78">
        <v>48221808</v>
      </c>
      <c r="F13" s="79">
        <f t="shared" si="0"/>
        <v>304224756</v>
      </c>
      <c r="G13" s="77">
        <v>256002948</v>
      </c>
      <c r="H13" s="78">
        <v>48221808</v>
      </c>
      <c r="I13" s="79">
        <f t="shared" si="1"/>
        <v>304224756</v>
      </c>
      <c r="J13" s="77">
        <v>29370438</v>
      </c>
      <c r="K13" s="78">
        <v>245</v>
      </c>
      <c r="L13" s="78">
        <f t="shared" si="2"/>
        <v>29370683</v>
      </c>
      <c r="M13" s="95">
        <f t="shared" si="3"/>
        <v>9.6542711994154748E-2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29370438</v>
      </c>
      <c r="AA13" s="78">
        <v>245</v>
      </c>
      <c r="AB13" s="78">
        <f t="shared" si="10"/>
        <v>29370683</v>
      </c>
      <c r="AC13" s="95">
        <f t="shared" si="11"/>
        <v>9.6542711994154748E-2</v>
      </c>
      <c r="AD13" s="77">
        <v>9667881</v>
      </c>
      <c r="AE13" s="78">
        <v>4021763</v>
      </c>
      <c r="AF13" s="78">
        <f t="shared" si="12"/>
        <v>13689644</v>
      </c>
      <c r="AG13" s="78">
        <v>305745756</v>
      </c>
      <c r="AH13" s="78">
        <v>305745756</v>
      </c>
      <c r="AI13" s="79">
        <v>13689644</v>
      </c>
      <c r="AJ13" s="114">
        <f t="shared" si="13"/>
        <v>4.4774600240076595E-2</v>
      </c>
      <c r="AK13" s="115">
        <f t="shared" si="14"/>
        <v>1.1454672597768063</v>
      </c>
    </row>
    <row r="14" spans="1:37" ht="13" x14ac:dyDescent="0.3">
      <c r="A14" s="55" t="s">
        <v>116</v>
      </c>
      <c r="B14" s="56" t="s">
        <v>190</v>
      </c>
      <c r="C14" s="57" t="s">
        <v>191</v>
      </c>
      <c r="D14" s="77">
        <v>66178948</v>
      </c>
      <c r="E14" s="78">
        <v>3914000</v>
      </c>
      <c r="F14" s="79">
        <f t="shared" si="0"/>
        <v>70092948</v>
      </c>
      <c r="G14" s="77">
        <v>66178948</v>
      </c>
      <c r="H14" s="78">
        <v>3914000</v>
      </c>
      <c r="I14" s="79">
        <f t="shared" si="1"/>
        <v>70092948</v>
      </c>
      <c r="J14" s="77">
        <v>18101370</v>
      </c>
      <c r="K14" s="78">
        <v>22056270</v>
      </c>
      <c r="L14" s="78">
        <f t="shared" si="2"/>
        <v>40157640</v>
      </c>
      <c r="M14" s="95">
        <f t="shared" si="3"/>
        <v>0.57291983210636255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18101370</v>
      </c>
      <c r="AA14" s="78">
        <v>22056270</v>
      </c>
      <c r="AB14" s="78">
        <f t="shared" si="10"/>
        <v>40157640</v>
      </c>
      <c r="AC14" s="95">
        <f t="shared" si="11"/>
        <v>0.57291983210636255</v>
      </c>
      <c r="AD14" s="77">
        <v>16726005</v>
      </c>
      <c r="AE14" s="78">
        <v>66241</v>
      </c>
      <c r="AF14" s="78">
        <f t="shared" si="12"/>
        <v>16792246</v>
      </c>
      <c r="AG14" s="78">
        <v>64113401</v>
      </c>
      <c r="AH14" s="78">
        <v>65483348</v>
      </c>
      <c r="AI14" s="79">
        <v>16792246</v>
      </c>
      <c r="AJ14" s="114">
        <f t="shared" si="13"/>
        <v>0.26191475944319348</v>
      </c>
      <c r="AK14" s="115">
        <f t="shared" si="14"/>
        <v>1.3914394774826429</v>
      </c>
    </row>
    <row r="15" spans="1:37" ht="14" x14ac:dyDescent="0.3">
      <c r="A15" s="58" t="s">
        <v>0</v>
      </c>
      <c r="B15" s="59" t="s">
        <v>192</v>
      </c>
      <c r="C15" s="60" t="s">
        <v>0</v>
      </c>
      <c r="D15" s="80">
        <f>SUM(D11:D14)</f>
        <v>1128149796</v>
      </c>
      <c r="E15" s="81">
        <f>SUM(E11:E14)</f>
        <v>142558319</v>
      </c>
      <c r="F15" s="82">
        <f t="shared" si="0"/>
        <v>1270708115</v>
      </c>
      <c r="G15" s="80">
        <f>SUM(G11:G14)</f>
        <v>1128149796</v>
      </c>
      <c r="H15" s="81">
        <f>SUM(H11:H14)</f>
        <v>142558319</v>
      </c>
      <c r="I15" s="82">
        <f t="shared" si="1"/>
        <v>1270708115</v>
      </c>
      <c r="J15" s="80">
        <f>SUM(J11:J14)</f>
        <v>103021392</v>
      </c>
      <c r="K15" s="81">
        <f>SUM(K11:K14)</f>
        <v>26054766</v>
      </c>
      <c r="L15" s="81">
        <f t="shared" si="2"/>
        <v>129076158</v>
      </c>
      <c r="M15" s="96">
        <f t="shared" si="3"/>
        <v>0.10157813307110264</v>
      </c>
      <c r="N15" s="80">
        <f>SUM(N11:N14)</f>
        <v>0</v>
      </c>
      <c r="O15" s="81">
        <f>SUM(O11:O14)</f>
        <v>0</v>
      </c>
      <c r="P15" s="81">
        <f t="shared" si="4"/>
        <v>0</v>
      </c>
      <c r="Q15" s="96">
        <f t="shared" si="5"/>
        <v>0</v>
      </c>
      <c r="R15" s="80">
        <f>SUM(R11:R14)</f>
        <v>0</v>
      </c>
      <c r="S15" s="81">
        <f>SUM(S11:S14)</f>
        <v>0</v>
      </c>
      <c r="T15" s="81">
        <f t="shared" si="6"/>
        <v>0</v>
      </c>
      <c r="U15" s="96">
        <f t="shared" si="7"/>
        <v>0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v>103021392</v>
      </c>
      <c r="AA15" s="81">
        <v>26054766</v>
      </c>
      <c r="AB15" s="81">
        <f t="shared" si="10"/>
        <v>129076158</v>
      </c>
      <c r="AC15" s="96">
        <f t="shared" si="11"/>
        <v>0.10157813307110264</v>
      </c>
      <c r="AD15" s="80">
        <f>SUM(AD11:AD14)</f>
        <v>65855501</v>
      </c>
      <c r="AE15" s="81">
        <f>SUM(AE11:AE14)</f>
        <v>5047143</v>
      </c>
      <c r="AF15" s="81">
        <f t="shared" si="12"/>
        <v>70902644</v>
      </c>
      <c r="AG15" s="81">
        <f>SUM(AG11:AG14)</f>
        <v>1285822092</v>
      </c>
      <c r="AH15" s="81">
        <f>SUM(AH11:AH14)</f>
        <v>1282256687</v>
      </c>
      <c r="AI15" s="82">
        <f>SUM(AI11:AI14)</f>
        <v>70902644</v>
      </c>
      <c r="AJ15" s="116">
        <f t="shared" si="13"/>
        <v>5.5141877279240276E-2</v>
      </c>
      <c r="AK15" s="117">
        <f t="shared" si="14"/>
        <v>0.82047030573359159</v>
      </c>
    </row>
    <row r="16" spans="1:37" ht="13" x14ac:dyDescent="0.3">
      <c r="A16" s="55" t="s">
        <v>101</v>
      </c>
      <c r="B16" s="56" t="s">
        <v>193</v>
      </c>
      <c r="C16" s="57" t="s">
        <v>194</v>
      </c>
      <c r="D16" s="77">
        <v>449851937</v>
      </c>
      <c r="E16" s="78">
        <v>77730541</v>
      </c>
      <c r="F16" s="79">
        <f t="shared" si="0"/>
        <v>527582478</v>
      </c>
      <c r="G16" s="77">
        <v>449851937</v>
      </c>
      <c r="H16" s="78">
        <v>77730541</v>
      </c>
      <c r="I16" s="79">
        <f t="shared" si="1"/>
        <v>527582478</v>
      </c>
      <c r="J16" s="77">
        <v>5767372</v>
      </c>
      <c r="K16" s="78">
        <v>-1673748588</v>
      </c>
      <c r="L16" s="78">
        <f t="shared" si="2"/>
        <v>-1667981216</v>
      </c>
      <c r="M16" s="95">
        <f t="shared" si="3"/>
        <v>-3.1615553691682687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5767372</v>
      </c>
      <c r="AA16" s="78">
        <v>-1673748588</v>
      </c>
      <c r="AB16" s="78">
        <f t="shared" si="10"/>
        <v>-1667981216</v>
      </c>
      <c r="AC16" s="95">
        <f t="shared" si="11"/>
        <v>-3.1615553691682687</v>
      </c>
      <c r="AD16" s="77">
        <v>3841290</v>
      </c>
      <c r="AE16" s="78">
        <v>75000</v>
      </c>
      <c r="AF16" s="78">
        <f t="shared" si="12"/>
        <v>3916290</v>
      </c>
      <c r="AG16" s="78">
        <v>506816034</v>
      </c>
      <c r="AH16" s="78">
        <v>405569903</v>
      </c>
      <c r="AI16" s="79">
        <v>3916290</v>
      </c>
      <c r="AJ16" s="114">
        <f t="shared" si="13"/>
        <v>7.7272417154821112E-3</v>
      </c>
      <c r="AK16" s="115">
        <f t="shared" si="14"/>
        <v>-426.90850422210815</v>
      </c>
    </row>
    <row r="17" spans="1:37" ht="13" x14ac:dyDescent="0.3">
      <c r="A17" s="55" t="s">
        <v>101</v>
      </c>
      <c r="B17" s="56" t="s">
        <v>195</v>
      </c>
      <c r="C17" s="57" t="s">
        <v>196</v>
      </c>
      <c r="D17" s="77">
        <v>337642808</v>
      </c>
      <c r="E17" s="78">
        <v>42079866</v>
      </c>
      <c r="F17" s="79">
        <f t="shared" si="0"/>
        <v>379722674</v>
      </c>
      <c r="G17" s="77">
        <v>337642808</v>
      </c>
      <c r="H17" s="78">
        <v>42079866</v>
      </c>
      <c r="I17" s="79">
        <f t="shared" si="1"/>
        <v>379722674</v>
      </c>
      <c r="J17" s="77">
        <v>88724835</v>
      </c>
      <c r="K17" s="78">
        <v>3646427</v>
      </c>
      <c r="L17" s="78">
        <f t="shared" si="2"/>
        <v>92371262</v>
      </c>
      <c r="M17" s="95">
        <f t="shared" si="3"/>
        <v>0.24325980070392109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88724835</v>
      </c>
      <c r="AA17" s="78">
        <v>3646427</v>
      </c>
      <c r="AB17" s="78">
        <f t="shared" si="10"/>
        <v>92371262</v>
      </c>
      <c r="AC17" s="95">
        <f t="shared" si="11"/>
        <v>0.24325980070392109</v>
      </c>
      <c r="AD17" s="77">
        <v>52342072</v>
      </c>
      <c r="AE17" s="78">
        <v>60221071</v>
      </c>
      <c r="AF17" s="78">
        <f t="shared" si="12"/>
        <v>112563143</v>
      </c>
      <c r="AG17" s="78">
        <v>342286446</v>
      </c>
      <c r="AH17" s="78">
        <v>353367621</v>
      </c>
      <c r="AI17" s="79">
        <v>112563143</v>
      </c>
      <c r="AJ17" s="114">
        <f t="shared" si="13"/>
        <v>0.32885655951448339</v>
      </c>
      <c r="AK17" s="115">
        <f t="shared" si="14"/>
        <v>-0.17938270433688941</v>
      </c>
    </row>
    <row r="18" spans="1:37" ht="13" x14ac:dyDescent="0.3">
      <c r="A18" s="55" t="s">
        <v>101</v>
      </c>
      <c r="B18" s="56" t="s">
        <v>197</v>
      </c>
      <c r="C18" s="57" t="s">
        <v>198</v>
      </c>
      <c r="D18" s="77">
        <v>280733554</v>
      </c>
      <c r="E18" s="78">
        <v>41201000</v>
      </c>
      <c r="F18" s="79">
        <f t="shared" si="0"/>
        <v>321934554</v>
      </c>
      <c r="G18" s="77">
        <v>280733554</v>
      </c>
      <c r="H18" s="78">
        <v>41201000</v>
      </c>
      <c r="I18" s="79">
        <f t="shared" si="1"/>
        <v>321934554</v>
      </c>
      <c r="J18" s="77">
        <v>70306059</v>
      </c>
      <c r="K18" s="78">
        <v>9762365</v>
      </c>
      <c r="L18" s="78">
        <f t="shared" si="2"/>
        <v>80068424</v>
      </c>
      <c r="M18" s="95">
        <f t="shared" si="3"/>
        <v>0.24871025183584364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70306059</v>
      </c>
      <c r="AA18" s="78">
        <v>9762365</v>
      </c>
      <c r="AB18" s="78">
        <f t="shared" si="10"/>
        <v>80068424</v>
      </c>
      <c r="AC18" s="95">
        <f t="shared" si="11"/>
        <v>0.24871025183584364</v>
      </c>
      <c r="AD18" s="77">
        <v>38559150</v>
      </c>
      <c r="AE18" s="78">
        <v>5063406</v>
      </c>
      <c r="AF18" s="78">
        <f t="shared" si="12"/>
        <v>43622556</v>
      </c>
      <c r="AG18" s="78">
        <v>304809945</v>
      </c>
      <c r="AH18" s="78">
        <v>324858579</v>
      </c>
      <c r="AI18" s="79">
        <v>43622556</v>
      </c>
      <c r="AJ18" s="114">
        <f t="shared" si="13"/>
        <v>0.14311395253196216</v>
      </c>
      <c r="AK18" s="115">
        <f t="shared" si="14"/>
        <v>0.83548217578080486</v>
      </c>
    </row>
    <row r="19" spans="1:37" ht="13" x14ac:dyDescent="0.3">
      <c r="A19" s="55" t="s">
        <v>101</v>
      </c>
      <c r="B19" s="56" t="s">
        <v>61</v>
      </c>
      <c r="C19" s="57" t="s">
        <v>62</v>
      </c>
      <c r="D19" s="77">
        <v>4523421464</v>
      </c>
      <c r="E19" s="78">
        <v>140263000</v>
      </c>
      <c r="F19" s="79">
        <f t="shared" si="0"/>
        <v>4663684464</v>
      </c>
      <c r="G19" s="77">
        <v>4523421464</v>
      </c>
      <c r="H19" s="78">
        <v>140263000</v>
      </c>
      <c r="I19" s="79">
        <f t="shared" si="1"/>
        <v>4663684464</v>
      </c>
      <c r="J19" s="77">
        <v>351437969</v>
      </c>
      <c r="K19" s="78">
        <v>59013224</v>
      </c>
      <c r="L19" s="78">
        <f t="shared" si="2"/>
        <v>410451193</v>
      </c>
      <c r="M19" s="95">
        <f t="shared" si="3"/>
        <v>8.8010069327880663E-2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351437969</v>
      </c>
      <c r="AA19" s="78">
        <v>59013224</v>
      </c>
      <c r="AB19" s="78">
        <f t="shared" si="10"/>
        <v>410451193</v>
      </c>
      <c r="AC19" s="95">
        <f t="shared" si="11"/>
        <v>8.8010069327880663E-2</v>
      </c>
      <c r="AD19" s="77">
        <v>105129254</v>
      </c>
      <c r="AE19" s="78">
        <v>27680411</v>
      </c>
      <c r="AF19" s="78">
        <f t="shared" si="12"/>
        <v>132809665</v>
      </c>
      <c r="AG19" s="78">
        <v>3623886595</v>
      </c>
      <c r="AH19" s="78">
        <v>4306957518</v>
      </c>
      <c r="AI19" s="79">
        <v>132809665</v>
      </c>
      <c r="AJ19" s="114">
        <f t="shared" si="13"/>
        <v>3.6648405384219811E-2</v>
      </c>
      <c r="AK19" s="115">
        <f t="shared" si="14"/>
        <v>2.0905220113310277</v>
      </c>
    </row>
    <row r="20" spans="1:37" ht="13" x14ac:dyDescent="0.3">
      <c r="A20" s="55" t="s">
        <v>101</v>
      </c>
      <c r="B20" s="56" t="s">
        <v>199</v>
      </c>
      <c r="C20" s="57" t="s">
        <v>200</v>
      </c>
      <c r="D20" s="77">
        <v>769612678</v>
      </c>
      <c r="E20" s="78">
        <v>57483500</v>
      </c>
      <c r="F20" s="79">
        <f t="shared" si="0"/>
        <v>827096178</v>
      </c>
      <c r="G20" s="77">
        <v>769612678</v>
      </c>
      <c r="H20" s="78">
        <v>57483500</v>
      </c>
      <c r="I20" s="79">
        <f t="shared" si="1"/>
        <v>827096178</v>
      </c>
      <c r="J20" s="77">
        <v>191993540</v>
      </c>
      <c r="K20" s="78">
        <v>12317592</v>
      </c>
      <c r="L20" s="78">
        <f t="shared" si="2"/>
        <v>204311132</v>
      </c>
      <c r="M20" s="95">
        <f t="shared" si="3"/>
        <v>0.24702221752982154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191993540</v>
      </c>
      <c r="AA20" s="78">
        <v>12317592</v>
      </c>
      <c r="AB20" s="78">
        <f t="shared" si="10"/>
        <v>204311132</v>
      </c>
      <c r="AC20" s="95">
        <f t="shared" si="11"/>
        <v>0.24702221752982154</v>
      </c>
      <c r="AD20" s="77">
        <v>122996440</v>
      </c>
      <c r="AE20" s="78">
        <v>19875942</v>
      </c>
      <c r="AF20" s="78">
        <f t="shared" si="12"/>
        <v>142872382</v>
      </c>
      <c r="AG20" s="78">
        <v>632200964</v>
      </c>
      <c r="AH20" s="78">
        <v>632405684</v>
      </c>
      <c r="AI20" s="79">
        <v>142872382</v>
      </c>
      <c r="AJ20" s="114">
        <f t="shared" si="13"/>
        <v>0.22599203439367105</v>
      </c>
      <c r="AK20" s="115">
        <f t="shared" si="14"/>
        <v>0.4300253774728835</v>
      </c>
    </row>
    <row r="21" spans="1:37" ht="13" x14ac:dyDescent="0.3">
      <c r="A21" s="55" t="s">
        <v>116</v>
      </c>
      <c r="B21" s="56" t="s">
        <v>201</v>
      </c>
      <c r="C21" s="57" t="s">
        <v>202</v>
      </c>
      <c r="D21" s="77">
        <v>190929679</v>
      </c>
      <c r="E21" s="78">
        <v>450000</v>
      </c>
      <c r="F21" s="79">
        <f t="shared" si="0"/>
        <v>191379679</v>
      </c>
      <c r="G21" s="77">
        <v>190929679</v>
      </c>
      <c r="H21" s="78">
        <v>450000</v>
      </c>
      <c r="I21" s="79">
        <f t="shared" si="1"/>
        <v>191379679</v>
      </c>
      <c r="J21" s="77">
        <v>41237331</v>
      </c>
      <c r="K21" s="78">
        <v>0</v>
      </c>
      <c r="L21" s="78">
        <f t="shared" si="2"/>
        <v>41237331</v>
      </c>
      <c r="M21" s="95">
        <f t="shared" si="3"/>
        <v>0.21547392709337757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41237331</v>
      </c>
      <c r="AA21" s="78">
        <v>0</v>
      </c>
      <c r="AB21" s="78">
        <f t="shared" si="10"/>
        <v>41237331</v>
      </c>
      <c r="AC21" s="95">
        <f t="shared" si="11"/>
        <v>0.21547392709337757</v>
      </c>
      <c r="AD21" s="77">
        <v>61799139</v>
      </c>
      <c r="AE21" s="78">
        <v>252199</v>
      </c>
      <c r="AF21" s="78">
        <f t="shared" si="12"/>
        <v>62051338</v>
      </c>
      <c r="AG21" s="78">
        <v>215594107</v>
      </c>
      <c r="AH21" s="78">
        <v>241440110</v>
      </c>
      <c r="AI21" s="79">
        <v>62051338</v>
      </c>
      <c r="AJ21" s="114">
        <f t="shared" si="13"/>
        <v>0.28781555703653811</v>
      </c>
      <c r="AK21" s="115">
        <f t="shared" si="14"/>
        <v>-0.33543204177160535</v>
      </c>
    </row>
    <row r="22" spans="1:37" ht="14" x14ac:dyDescent="0.3">
      <c r="A22" s="58" t="s">
        <v>0</v>
      </c>
      <c r="B22" s="59" t="s">
        <v>203</v>
      </c>
      <c r="C22" s="60" t="s">
        <v>0</v>
      </c>
      <c r="D22" s="80">
        <f>SUM(D16:D21)</f>
        <v>6552192120</v>
      </c>
      <c r="E22" s="81">
        <f>SUM(E16:E21)</f>
        <v>359207907</v>
      </c>
      <c r="F22" s="82">
        <f t="shared" si="0"/>
        <v>6911400027</v>
      </c>
      <c r="G22" s="80">
        <f>SUM(G16:G21)</f>
        <v>6552192120</v>
      </c>
      <c r="H22" s="81">
        <f>SUM(H16:H21)</f>
        <v>359207907</v>
      </c>
      <c r="I22" s="82">
        <f t="shared" si="1"/>
        <v>6911400027</v>
      </c>
      <c r="J22" s="80">
        <f>SUM(J16:J21)</f>
        <v>749467106</v>
      </c>
      <c r="K22" s="81">
        <f>SUM(K16:K21)</f>
        <v>-1589008980</v>
      </c>
      <c r="L22" s="81">
        <f t="shared" si="2"/>
        <v>-839541874</v>
      </c>
      <c r="M22" s="96">
        <f t="shared" si="3"/>
        <v>-0.12147204194812265</v>
      </c>
      <c r="N22" s="80">
        <f>SUM(N16:N21)</f>
        <v>0</v>
      </c>
      <c r="O22" s="81">
        <f>SUM(O16:O21)</f>
        <v>0</v>
      </c>
      <c r="P22" s="81">
        <f t="shared" si="4"/>
        <v>0</v>
      </c>
      <c r="Q22" s="96">
        <f t="shared" si="5"/>
        <v>0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v>749467106</v>
      </c>
      <c r="AA22" s="81">
        <v>-1589008980</v>
      </c>
      <c r="AB22" s="81">
        <f t="shared" si="10"/>
        <v>-839541874</v>
      </c>
      <c r="AC22" s="96">
        <f t="shared" si="11"/>
        <v>-0.12147204194812265</v>
      </c>
      <c r="AD22" s="80">
        <f>SUM(AD16:AD21)</f>
        <v>384667345</v>
      </c>
      <c r="AE22" s="81">
        <f>SUM(AE16:AE21)</f>
        <v>113168029</v>
      </c>
      <c r="AF22" s="81">
        <f t="shared" si="12"/>
        <v>497835374</v>
      </c>
      <c r="AG22" s="81">
        <f>SUM(AG16:AG21)</f>
        <v>5625594091</v>
      </c>
      <c r="AH22" s="81">
        <f>SUM(AH16:AH21)</f>
        <v>6264599415</v>
      </c>
      <c r="AI22" s="82">
        <f>SUM(AI16:AI21)</f>
        <v>497835374</v>
      </c>
      <c r="AJ22" s="116">
        <f t="shared" si="13"/>
        <v>8.8494720014807404E-2</v>
      </c>
      <c r="AK22" s="117">
        <f t="shared" si="14"/>
        <v>-2.6863845316062251</v>
      </c>
    </row>
    <row r="23" spans="1:37" ht="13" x14ac:dyDescent="0.3">
      <c r="A23" s="55" t="s">
        <v>101</v>
      </c>
      <c r="B23" s="56" t="s">
        <v>204</v>
      </c>
      <c r="C23" s="57" t="s">
        <v>205</v>
      </c>
      <c r="D23" s="77">
        <v>942674200</v>
      </c>
      <c r="E23" s="78">
        <v>287594868</v>
      </c>
      <c r="F23" s="79">
        <f t="shared" si="0"/>
        <v>1230269068</v>
      </c>
      <c r="G23" s="77">
        <v>942674200</v>
      </c>
      <c r="H23" s="78">
        <v>287594868</v>
      </c>
      <c r="I23" s="79">
        <f t="shared" si="1"/>
        <v>1230269068</v>
      </c>
      <c r="J23" s="77">
        <v>253265010</v>
      </c>
      <c r="K23" s="78">
        <v>49584943</v>
      </c>
      <c r="L23" s="78">
        <f t="shared" si="2"/>
        <v>302849953</v>
      </c>
      <c r="M23" s="95">
        <f t="shared" si="3"/>
        <v>0.24616562415271584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253265010</v>
      </c>
      <c r="AA23" s="78">
        <v>49584943</v>
      </c>
      <c r="AB23" s="78">
        <f t="shared" si="10"/>
        <v>302849953</v>
      </c>
      <c r="AC23" s="95">
        <f t="shared" si="11"/>
        <v>0.24616562415271584</v>
      </c>
      <c r="AD23" s="77">
        <v>199435287</v>
      </c>
      <c r="AE23" s="78">
        <v>37915658</v>
      </c>
      <c r="AF23" s="78">
        <f t="shared" si="12"/>
        <v>237350945</v>
      </c>
      <c r="AG23" s="78">
        <v>1157497952</v>
      </c>
      <c r="AH23" s="78">
        <v>1278009244</v>
      </c>
      <c r="AI23" s="79">
        <v>237350945</v>
      </c>
      <c r="AJ23" s="114">
        <f t="shared" si="13"/>
        <v>0.20505517490539801</v>
      </c>
      <c r="AK23" s="115">
        <f t="shared" si="14"/>
        <v>0.27595848838941839</v>
      </c>
    </row>
    <row r="24" spans="1:37" ht="13" x14ac:dyDescent="0.3">
      <c r="A24" s="55" t="s">
        <v>101</v>
      </c>
      <c r="B24" s="56" t="s">
        <v>206</v>
      </c>
      <c r="C24" s="57" t="s">
        <v>207</v>
      </c>
      <c r="D24" s="77">
        <v>1168242735</v>
      </c>
      <c r="E24" s="78">
        <v>146249241</v>
      </c>
      <c r="F24" s="79">
        <f t="shared" si="0"/>
        <v>1314491976</v>
      </c>
      <c r="G24" s="77">
        <v>1168242735</v>
      </c>
      <c r="H24" s="78">
        <v>146249241</v>
      </c>
      <c r="I24" s="79">
        <f t="shared" si="1"/>
        <v>1314491976</v>
      </c>
      <c r="J24" s="77">
        <v>479561488</v>
      </c>
      <c r="K24" s="78">
        <v>26688846</v>
      </c>
      <c r="L24" s="78">
        <f t="shared" si="2"/>
        <v>506250334</v>
      </c>
      <c r="M24" s="95">
        <f t="shared" si="3"/>
        <v>0.3851300298846404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479561488</v>
      </c>
      <c r="AA24" s="78">
        <v>26688846</v>
      </c>
      <c r="AB24" s="78">
        <f t="shared" si="10"/>
        <v>506250334</v>
      </c>
      <c r="AC24" s="95">
        <f t="shared" si="11"/>
        <v>0.3851300298846404</v>
      </c>
      <c r="AD24" s="77">
        <v>411670477</v>
      </c>
      <c r="AE24" s="78">
        <v>44840922</v>
      </c>
      <c r="AF24" s="78">
        <f t="shared" si="12"/>
        <v>456511399</v>
      </c>
      <c r="AG24" s="78">
        <v>1265077676</v>
      </c>
      <c r="AH24" s="78">
        <v>1265077676</v>
      </c>
      <c r="AI24" s="79">
        <v>456511399</v>
      </c>
      <c r="AJ24" s="114">
        <f t="shared" si="13"/>
        <v>0.36085641827419301</v>
      </c>
      <c r="AK24" s="115">
        <f t="shared" si="14"/>
        <v>0.10895442065401739</v>
      </c>
    </row>
    <row r="25" spans="1:37" ht="13" x14ac:dyDescent="0.3">
      <c r="A25" s="55" t="s">
        <v>101</v>
      </c>
      <c r="B25" s="56" t="s">
        <v>208</v>
      </c>
      <c r="C25" s="57" t="s">
        <v>209</v>
      </c>
      <c r="D25" s="77">
        <v>699254012</v>
      </c>
      <c r="E25" s="78">
        <v>212841009</v>
      </c>
      <c r="F25" s="79">
        <f t="shared" si="0"/>
        <v>912095021</v>
      </c>
      <c r="G25" s="77">
        <v>699254012</v>
      </c>
      <c r="H25" s="78">
        <v>212841009</v>
      </c>
      <c r="I25" s="79">
        <f t="shared" si="1"/>
        <v>912095021</v>
      </c>
      <c r="J25" s="77">
        <v>173845302</v>
      </c>
      <c r="K25" s="78">
        <v>8319587</v>
      </c>
      <c r="L25" s="78">
        <f t="shared" si="2"/>
        <v>182164889</v>
      </c>
      <c r="M25" s="95">
        <f t="shared" si="3"/>
        <v>0.19972139394016053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173845302</v>
      </c>
      <c r="AA25" s="78">
        <v>8319587</v>
      </c>
      <c r="AB25" s="78">
        <f t="shared" si="10"/>
        <v>182164889</v>
      </c>
      <c r="AC25" s="95">
        <f t="shared" si="11"/>
        <v>0.19972139394016053</v>
      </c>
      <c r="AD25" s="77">
        <v>210078051</v>
      </c>
      <c r="AE25" s="78">
        <v>23991769</v>
      </c>
      <c r="AF25" s="78">
        <f t="shared" si="12"/>
        <v>234069820</v>
      </c>
      <c r="AG25" s="78">
        <v>772159586</v>
      </c>
      <c r="AH25" s="78">
        <v>818709567</v>
      </c>
      <c r="AI25" s="79">
        <v>234069820</v>
      </c>
      <c r="AJ25" s="114">
        <f t="shared" si="13"/>
        <v>0.30313658503230706</v>
      </c>
      <c r="AK25" s="115">
        <f t="shared" si="14"/>
        <v>-0.22174977961703901</v>
      </c>
    </row>
    <row r="26" spans="1:37" ht="13" x14ac:dyDescent="0.3">
      <c r="A26" s="55" t="s">
        <v>101</v>
      </c>
      <c r="B26" s="56" t="s">
        <v>210</v>
      </c>
      <c r="C26" s="57" t="s">
        <v>211</v>
      </c>
      <c r="D26" s="77">
        <v>2638369809</v>
      </c>
      <c r="E26" s="78">
        <v>316680865</v>
      </c>
      <c r="F26" s="79">
        <f t="shared" si="0"/>
        <v>2955050674</v>
      </c>
      <c r="G26" s="77">
        <v>2638369809</v>
      </c>
      <c r="H26" s="78">
        <v>316680865</v>
      </c>
      <c r="I26" s="79">
        <f t="shared" si="1"/>
        <v>2955050674</v>
      </c>
      <c r="J26" s="77">
        <v>605831772</v>
      </c>
      <c r="K26" s="78">
        <v>25048572</v>
      </c>
      <c r="L26" s="78">
        <f t="shared" si="2"/>
        <v>630880344</v>
      </c>
      <c r="M26" s="95">
        <f t="shared" si="3"/>
        <v>0.21349222520980701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605831772</v>
      </c>
      <c r="AA26" s="78">
        <v>25048572</v>
      </c>
      <c r="AB26" s="78">
        <f t="shared" si="10"/>
        <v>630880344</v>
      </c>
      <c r="AC26" s="95">
        <f t="shared" si="11"/>
        <v>0.21349222520980701</v>
      </c>
      <c r="AD26" s="77">
        <v>594215350</v>
      </c>
      <c r="AE26" s="78">
        <v>24953063</v>
      </c>
      <c r="AF26" s="78">
        <f t="shared" si="12"/>
        <v>619168413</v>
      </c>
      <c r="AG26" s="78">
        <v>2189583808</v>
      </c>
      <c r="AH26" s="78">
        <v>2965078058</v>
      </c>
      <c r="AI26" s="79">
        <v>619168413</v>
      </c>
      <c r="AJ26" s="114">
        <f t="shared" si="13"/>
        <v>0.28277904263712933</v>
      </c>
      <c r="AK26" s="115">
        <f t="shared" si="14"/>
        <v>1.8915582181030954E-2</v>
      </c>
    </row>
    <row r="27" spans="1:37" ht="13" x14ac:dyDescent="0.3">
      <c r="A27" s="55" t="s">
        <v>101</v>
      </c>
      <c r="B27" s="56" t="s">
        <v>212</v>
      </c>
      <c r="C27" s="57" t="s">
        <v>213</v>
      </c>
      <c r="D27" s="77">
        <v>247146031</v>
      </c>
      <c r="E27" s="78">
        <v>44113000</v>
      </c>
      <c r="F27" s="79">
        <f t="shared" si="0"/>
        <v>291259031</v>
      </c>
      <c r="G27" s="77">
        <v>247146031</v>
      </c>
      <c r="H27" s="78">
        <v>44113000</v>
      </c>
      <c r="I27" s="79">
        <f t="shared" si="1"/>
        <v>291259031</v>
      </c>
      <c r="J27" s="77">
        <v>26749438</v>
      </c>
      <c r="K27" s="78">
        <v>6886278</v>
      </c>
      <c r="L27" s="78">
        <f t="shared" si="2"/>
        <v>33635716</v>
      </c>
      <c r="M27" s="95">
        <f t="shared" si="3"/>
        <v>0.11548385601818471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26749438</v>
      </c>
      <c r="AA27" s="78">
        <v>6886278</v>
      </c>
      <c r="AB27" s="78">
        <f t="shared" si="10"/>
        <v>33635716</v>
      </c>
      <c r="AC27" s="95">
        <f t="shared" si="11"/>
        <v>0.11548385601818471</v>
      </c>
      <c r="AD27" s="77">
        <v>56283608</v>
      </c>
      <c r="AE27" s="78">
        <v>4847340</v>
      </c>
      <c r="AF27" s="78">
        <f t="shared" si="12"/>
        <v>61130948</v>
      </c>
      <c r="AG27" s="78">
        <v>321362872</v>
      </c>
      <c r="AH27" s="78">
        <v>319008061</v>
      </c>
      <c r="AI27" s="79">
        <v>61130948</v>
      </c>
      <c r="AJ27" s="114">
        <f t="shared" si="13"/>
        <v>0.19022405301381548</v>
      </c>
      <c r="AK27" s="115">
        <f t="shared" si="14"/>
        <v>-0.44977597926340029</v>
      </c>
    </row>
    <row r="28" spans="1:37" ht="13" x14ac:dyDescent="0.3">
      <c r="A28" s="55" t="s">
        <v>101</v>
      </c>
      <c r="B28" s="56" t="s">
        <v>214</v>
      </c>
      <c r="C28" s="57" t="s">
        <v>215</v>
      </c>
      <c r="D28" s="77">
        <v>493060600</v>
      </c>
      <c r="E28" s="78">
        <v>34810650</v>
      </c>
      <c r="F28" s="79">
        <f t="shared" si="0"/>
        <v>527871250</v>
      </c>
      <c r="G28" s="77">
        <v>493060600</v>
      </c>
      <c r="H28" s="78">
        <v>34810650</v>
      </c>
      <c r="I28" s="79">
        <f t="shared" si="1"/>
        <v>527871250</v>
      </c>
      <c r="J28" s="77">
        <v>35813541</v>
      </c>
      <c r="K28" s="78">
        <v>3096199</v>
      </c>
      <c r="L28" s="78">
        <f t="shared" si="2"/>
        <v>38909740</v>
      </c>
      <c r="M28" s="95">
        <f t="shared" si="3"/>
        <v>7.3710663348307004E-2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35813541</v>
      </c>
      <c r="AA28" s="78">
        <v>3096199</v>
      </c>
      <c r="AB28" s="78">
        <f t="shared" si="10"/>
        <v>38909740</v>
      </c>
      <c r="AC28" s="95">
        <f t="shared" si="11"/>
        <v>7.3710663348307004E-2</v>
      </c>
      <c r="AD28" s="77">
        <v>91197484</v>
      </c>
      <c r="AE28" s="78">
        <v>12213162</v>
      </c>
      <c r="AF28" s="78">
        <f t="shared" si="12"/>
        <v>103410646</v>
      </c>
      <c r="AG28" s="78">
        <v>497206512</v>
      </c>
      <c r="AH28" s="78">
        <v>577717111</v>
      </c>
      <c r="AI28" s="79">
        <v>103410646</v>
      </c>
      <c r="AJ28" s="114">
        <f t="shared" si="13"/>
        <v>0.20798328964766255</v>
      </c>
      <c r="AK28" s="115">
        <f t="shared" si="14"/>
        <v>-0.62373564516751978</v>
      </c>
    </row>
    <row r="29" spans="1:37" ht="13" x14ac:dyDescent="0.3">
      <c r="A29" s="55" t="s">
        <v>116</v>
      </c>
      <c r="B29" s="56" t="s">
        <v>216</v>
      </c>
      <c r="C29" s="57" t="s">
        <v>217</v>
      </c>
      <c r="D29" s="77">
        <v>181643444</v>
      </c>
      <c r="E29" s="78">
        <v>9920004</v>
      </c>
      <c r="F29" s="79">
        <f t="shared" si="0"/>
        <v>191563448</v>
      </c>
      <c r="G29" s="77">
        <v>181643444</v>
      </c>
      <c r="H29" s="78">
        <v>9920004</v>
      </c>
      <c r="I29" s="79">
        <f t="shared" si="1"/>
        <v>191563448</v>
      </c>
      <c r="J29" s="77">
        <v>39009771</v>
      </c>
      <c r="K29" s="78">
        <v>2239019</v>
      </c>
      <c r="L29" s="78">
        <f t="shared" si="2"/>
        <v>41248790</v>
      </c>
      <c r="M29" s="95">
        <f t="shared" si="3"/>
        <v>0.21532703879917633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39009771</v>
      </c>
      <c r="AA29" s="78">
        <v>2239019</v>
      </c>
      <c r="AB29" s="78">
        <f t="shared" si="10"/>
        <v>41248790</v>
      </c>
      <c r="AC29" s="95">
        <f t="shared" si="11"/>
        <v>0.21532703879917633</v>
      </c>
      <c r="AD29" s="77">
        <v>27569171</v>
      </c>
      <c r="AE29" s="78">
        <v>68785</v>
      </c>
      <c r="AF29" s="78">
        <f t="shared" si="12"/>
        <v>27637956</v>
      </c>
      <c r="AG29" s="78">
        <v>178030488</v>
      </c>
      <c r="AH29" s="78">
        <v>194223096</v>
      </c>
      <c r="AI29" s="79">
        <v>27637956</v>
      </c>
      <c r="AJ29" s="114">
        <f t="shared" si="13"/>
        <v>0.15524282559962427</v>
      </c>
      <c r="AK29" s="115">
        <f t="shared" si="14"/>
        <v>0.49246890761386264</v>
      </c>
    </row>
    <row r="30" spans="1:37" ht="14" x14ac:dyDescent="0.3">
      <c r="A30" s="58" t="s">
        <v>0</v>
      </c>
      <c r="B30" s="59" t="s">
        <v>218</v>
      </c>
      <c r="C30" s="60" t="s">
        <v>0</v>
      </c>
      <c r="D30" s="80">
        <f>SUM(D23:D29)</f>
        <v>6370390831</v>
      </c>
      <c r="E30" s="81">
        <f>SUM(E23:E29)</f>
        <v>1052209637</v>
      </c>
      <c r="F30" s="82">
        <f t="shared" si="0"/>
        <v>7422600468</v>
      </c>
      <c r="G30" s="80">
        <f>SUM(G23:G29)</f>
        <v>6370390831</v>
      </c>
      <c r="H30" s="81">
        <f>SUM(H23:H29)</f>
        <v>1052209637</v>
      </c>
      <c r="I30" s="82">
        <f t="shared" si="1"/>
        <v>7422600468</v>
      </c>
      <c r="J30" s="80">
        <f>SUM(J23:J29)</f>
        <v>1614076322</v>
      </c>
      <c r="K30" s="81">
        <f>SUM(K23:K29)</f>
        <v>121863444</v>
      </c>
      <c r="L30" s="81">
        <f t="shared" si="2"/>
        <v>1735939766</v>
      </c>
      <c r="M30" s="96">
        <f t="shared" si="3"/>
        <v>0.2338721817891061</v>
      </c>
      <c r="N30" s="80">
        <f>SUM(N23:N29)</f>
        <v>0</v>
      </c>
      <c r="O30" s="81">
        <f>SUM(O23:O29)</f>
        <v>0</v>
      </c>
      <c r="P30" s="81">
        <f t="shared" si="4"/>
        <v>0</v>
      </c>
      <c r="Q30" s="96">
        <f t="shared" si="5"/>
        <v>0</v>
      </c>
      <c r="R30" s="80">
        <f>SUM(R23:R29)</f>
        <v>0</v>
      </c>
      <c r="S30" s="81">
        <f>SUM(S23:S29)</f>
        <v>0</v>
      </c>
      <c r="T30" s="81">
        <f t="shared" si="6"/>
        <v>0</v>
      </c>
      <c r="U30" s="96">
        <f t="shared" si="7"/>
        <v>0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v>1614076322</v>
      </c>
      <c r="AA30" s="81">
        <v>121863444</v>
      </c>
      <c r="AB30" s="81">
        <f t="shared" si="10"/>
        <v>1735939766</v>
      </c>
      <c r="AC30" s="96">
        <f t="shared" si="11"/>
        <v>0.2338721817891061</v>
      </c>
      <c r="AD30" s="80">
        <f>SUM(AD23:AD29)</f>
        <v>1590449428</v>
      </c>
      <c r="AE30" s="81">
        <f>SUM(AE23:AE29)</f>
        <v>148830699</v>
      </c>
      <c r="AF30" s="81">
        <f t="shared" si="12"/>
        <v>1739280127</v>
      </c>
      <c r="AG30" s="81">
        <f>SUM(AG23:AG29)</f>
        <v>6380918894</v>
      </c>
      <c r="AH30" s="81">
        <f>SUM(AH23:AH29)</f>
        <v>7417822813</v>
      </c>
      <c r="AI30" s="82">
        <f>SUM(AI23:AI29)</f>
        <v>1739280127</v>
      </c>
      <c r="AJ30" s="116">
        <f t="shared" si="13"/>
        <v>0.27257518170861739</v>
      </c>
      <c r="AK30" s="117">
        <f t="shared" si="14"/>
        <v>-1.9205422681173312E-3</v>
      </c>
    </row>
    <row r="31" spans="1:37" ht="13" x14ac:dyDescent="0.3">
      <c r="A31" s="55" t="s">
        <v>101</v>
      </c>
      <c r="B31" s="56" t="s">
        <v>219</v>
      </c>
      <c r="C31" s="57" t="s">
        <v>220</v>
      </c>
      <c r="D31" s="77">
        <v>1386834381</v>
      </c>
      <c r="E31" s="78">
        <v>95021271</v>
      </c>
      <c r="F31" s="79">
        <f t="shared" si="0"/>
        <v>1481855652</v>
      </c>
      <c r="G31" s="77">
        <v>1386834381</v>
      </c>
      <c r="H31" s="78">
        <v>95021271</v>
      </c>
      <c r="I31" s="79">
        <f t="shared" si="1"/>
        <v>1481855652</v>
      </c>
      <c r="J31" s="77">
        <v>352390940</v>
      </c>
      <c r="K31" s="78">
        <v>12211639</v>
      </c>
      <c r="L31" s="78">
        <f t="shared" si="2"/>
        <v>364602579</v>
      </c>
      <c r="M31" s="95">
        <f t="shared" si="3"/>
        <v>0.24604459854636368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352390940</v>
      </c>
      <c r="AA31" s="78">
        <v>12211639</v>
      </c>
      <c r="AB31" s="78">
        <f t="shared" si="10"/>
        <v>364602579</v>
      </c>
      <c r="AC31" s="95">
        <f t="shared" si="11"/>
        <v>0.24604459854636368</v>
      </c>
      <c r="AD31" s="77">
        <v>172096585</v>
      </c>
      <c r="AE31" s="78">
        <v>15707518</v>
      </c>
      <c r="AF31" s="78">
        <f t="shared" si="12"/>
        <v>187804103</v>
      </c>
      <c r="AG31" s="78">
        <v>1410057143</v>
      </c>
      <c r="AH31" s="78">
        <v>1416053250</v>
      </c>
      <c r="AI31" s="79">
        <v>187804103</v>
      </c>
      <c r="AJ31" s="114">
        <f t="shared" si="13"/>
        <v>0.13318900154672667</v>
      </c>
      <c r="AK31" s="115">
        <f t="shared" si="14"/>
        <v>0.94139836763843232</v>
      </c>
    </row>
    <row r="32" spans="1:37" ht="13" x14ac:dyDescent="0.3">
      <c r="A32" s="55" t="s">
        <v>101</v>
      </c>
      <c r="B32" s="56" t="s">
        <v>221</v>
      </c>
      <c r="C32" s="57" t="s">
        <v>222</v>
      </c>
      <c r="D32" s="77">
        <v>1386503301</v>
      </c>
      <c r="E32" s="78">
        <v>171207399</v>
      </c>
      <c r="F32" s="79">
        <f t="shared" si="0"/>
        <v>1557710700</v>
      </c>
      <c r="G32" s="77">
        <v>1386503301</v>
      </c>
      <c r="H32" s="78">
        <v>171207399</v>
      </c>
      <c r="I32" s="79">
        <f t="shared" si="1"/>
        <v>1557710700</v>
      </c>
      <c r="J32" s="77">
        <v>345874616</v>
      </c>
      <c r="K32" s="78">
        <v>15748275</v>
      </c>
      <c r="L32" s="78">
        <f t="shared" si="2"/>
        <v>361622891</v>
      </c>
      <c r="M32" s="95">
        <f t="shared" si="3"/>
        <v>0.23215022596943066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345874616</v>
      </c>
      <c r="AA32" s="78">
        <v>15748275</v>
      </c>
      <c r="AB32" s="78">
        <f t="shared" si="10"/>
        <v>361622891</v>
      </c>
      <c r="AC32" s="95">
        <f t="shared" si="11"/>
        <v>0.23215022596943066</v>
      </c>
      <c r="AD32" s="77">
        <v>267779216</v>
      </c>
      <c r="AE32" s="78">
        <v>14322374</v>
      </c>
      <c r="AF32" s="78">
        <f t="shared" si="12"/>
        <v>282101590</v>
      </c>
      <c r="AG32" s="78">
        <v>1237998565</v>
      </c>
      <c r="AH32" s="78">
        <v>1400194224</v>
      </c>
      <c r="AI32" s="79">
        <v>282101590</v>
      </c>
      <c r="AJ32" s="114">
        <f t="shared" si="13"/>
        <v>0.22786907673031107</v>
      </c>
      <c r="AK32" s="115">
        <f t="shared" si="14"/>
        <v>0.28188887910911808</v>
      </c>
    </row>
    <row r="33" spans="1:37" ht="13" x14ac:dyDescent="0.3">
      <c r="A33" s="55" t="s">
        <v>101</v>
      </c>
      <c r="B33" s="56" t="s">
        <v>223</v>
      </c>
      <c r="C33" s="57" t="s">
        <v>224</v>
      </c>
      <c r="D33" s="77">
        <v>1931934938</v>
      </c>
      <c r="E33" s="78">
        <v>163206950</v>
      </c>
      <c r="F33" s="79">
        <f t="shared" si="0"/>
        <v>2095141888</v>
      </c>
      <c r="G33" s="77">
        <v>1931934938</v>
      </c>
      <c r="H33" s="78">
        <v>163206950</v>
      </c>
      <c r="I33" s="79">
        <f t="shared" si="1"/>
        <v>2095141888</v>
      </c>
      <c r="J33" s="77">
        <v>372970025</v>
      </c>
      <c r="K33" s="78">
        <v>16053132</v>
      </c>
      <c r="L33" s="78">
        <f t="shared" si="2"/>
        <v>389023157</v>
      </c>
      <c r="M33" s="95">
        <f t="shared" si="3"/>
        <v>0.18567866893795787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372970025</v>
      </c>
      <c r="AA33" s="78">
        <v>16053132</v>
      </c>
      <c r="AB33" s="78">
        <f t="shared" si="10"/>
        <v>389023157</v>
      </c>
      <c r="AC33" s="95">
        <f t="shared" si="11"/>
        <v>0.18567866893795787</v>
      </c>
      <c r="AD33" s="77">
        <v>389157187</v>
      </c>
      <c r="AE33" s="78">
        <v>9233222</v>
      </c>
      <c r="AF33" s="78">
        <f t="shared" si="12"/>
        <v>398390409</v>
      </c>
      <c r="AG33" s="78">
        <v>2000898398</v>
      </c>
      <c r="AH33" s="78">
        <v>1907065265</v>
      </c>
      <c r="AI33" s="79">
        <v>398390409</v>
      </c>
      <c r="AJ33" s="114">
        <f t="shared" si="13"/>
        <v>0.19910576638884389</v>
      </c>
      <c r="AK33" s="115">
        <f t="shared" si="14"/>
        <v>-2.3512744755860848E-2</v>
      </c>
    </row>
    <row r="34" spans="1:37" ht="13" x14ac:dyDescent="0.3">
      <c r="A34" s="55" t="s">
        <v>101</v>
      </c>
      <c r="B34" s="56" t="s">
        <v>225</v>
      </c>
      <c r="C34" s="57" t="s">
        <v>226</v>
      </c>
      <c r="D34" s="77">
        <v>341197713</v>
      </c>
      <c r="E34" s="78">
        <v>39243750</v>
      </c>
      <c r="F34" s="79">
        <f t="shared" si="0"/>
        <v>380441463</v>
      </c>
      <c r="G34" s="77">
        <v>341197713</v>
      </c>
      <c r="H34" s="78">
        <v>39243750</v>
      </c>
      <c r="I34" s="79">
        <f t="shared" si="1"/>
        <v>380441463</v>
      </c>
      <c r="J34" s="77">
        <v>33495323</v>
      </c>
      <c r="K34" s="78">
        <v>1290836</v>
      </c>
      <c r="L34" s="78">
        <f t="shared" si="2"/>
        <v>34786159</v>
      </c>
      <c r="M34" s="95">
        <f t="shared" si="3"/>
        <v>9.143629804619903E-2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33495323</v>
      </c>
      <c r="AA34" s="78">
        <v>1290836</v>
      </c>
      <c r="AB34" s="78">
        <f t="shared" si="10"/>
        <v>34786159</v>
      </c>
      <c r="AC34" s="95">
        <f t="shared" si="11"/>
        <v>9.143629804619903E-2</v>
      </c>
      <c r="AD34" s="77">
        <v>56855941</v>
      </c>
      <c r="AE34" s="78">
        <v>2737181</v>
      </c>
      <c r="AF34" s="78">
        <f t="shared" si="12"/>
        <v>59593122</v>
      </c>
      <c r="AG34" s="78">
        <v>455427888</v>
      </c>
      <c r="AH34" s="78">
        <v>426414860</v>
      </c>
      <c r="AI34" s="79">
        <v>59593122</v>
      </c>
      <c r="AJ34" s="114">
        <f t="shared" si="13"/>
        <v>0.13085084064944219</v>
      </c>
      <c r="AK34" s="115">
        <f t="shared" si="14"/>
        <v>-0.41627225034459514</v>
      </c>
    </row>
    <row r="35" spans="1:37" ht="13" x14ac:dyDescent="0.3">
      <c r="A35" s="55" t="s">
        <v>116</v>
      </c>
      <c r="B35" s="56" t="s">
        <v>227</v>
      </c>
      <c r="C35" s="57" t="s">
        <v>228</v>
      </c>
      <c r="D35" s="77">
        <v>207764289</v>
      </c>
      <c r="E35" s="78">
        <v>4000000</v>
      </c>
      <c r="F35" s="79">
        <f t="shared" si="0"/>
        <v>211764289</v>
      </c>
      <c r="G35" s="77">
        <v>207764289</v>
      </c>
      <c r="H35" s="78">
        <v>4000000</v>
      </c>
      <c r="I35" s="79">
        <f t="shared" si="1"/>
        <v>211764289</v>
      </c>
      <c r="J35" s="77">
        <v>32211709</v>
      </c>
      <c r="K35" s="78">
        <v>9192</v>
      </c>
      <c r="L35" s="78">
        <f t="shared" si="2"/>
        <v>32220901</v>
      </c>
      <c r="M35" s="95">
        <f t="shared" si="3"/>
        <v>0.15215455425536834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32211709</v>
      </c>
      <c r="AA35" s="78">
        <v>9192</v>
      </c>
      <c r="AB35" s="78">
        <f t="shared" si="10"/>
        <v>32220901</v>
      </c>
      <c r="AC35" s="95">
        <f t="shared" si="11"/>
        <v>0.15215455425536834</v>
      </c>
      <c r="AD35" s="77">
        <v>41822953</v>
      </c>
      <c r="AE35" s="78">
        <v>220099</v>
      </c>
      <c r="AF35" s="78">
        <f t="shared" si="12"/>
        <v>42043052</v>
      </c>
      <c r="AG35" s="78">
        <v>196701000</v>
      </c>
      <c r="AH35" s="78">
        <v>235916386</v>
      </c>
      <c r="AI35" s="79">
        <v>42043052</v>
      </c>
      <c r="AJ35" s="114">
        <f t="shared" si="13"/>
        <v>0.21374091641628665</v>
      </c>
      <c r="AK35" s="115">
        <f t="shared" si="14"/>
        <v>-0.23362126517361304</v>
      </c>
    </row>
    <row r="36" spans="1:37" ht="14" x14ac:dyDescent="0.3">
      <c r="A36" s="58" t="s">
        <v>0</v>
      </c>
      <c r="B36" s="59" t="s">
        <v>229</v>
      </c>
      <c r="C36" s="60" t="s">
        <v>0</v>
      </c>
      <c r="D36" s="80">
        <f>SUM(D31:D35)</f>
        <v>5254234622</v>
      </c>
      <c r="E36" s="81">
        <f>SUM(E31:E35)</f>
        <v>472679370</v>
      </c>
      <c r="F36" s="82">
        <f t="shared" si="0"/>
        <v>5726913992</v>
      </c>
      <c r="G36" s="80">
        <f>SUM(G31:G35)</f>
        <v>5254234622</v>
      </c>
      <c r="H36" s="81">
        <f>SUM(H31:H35)</f>
        <v>472679370</v>
      </c>
      <c r="I36" s="82">
        <f t="shared" si="1"/>
        <v>5726913992</v>
      </c>
      <c r="J36" s="80">
        <f>SUM(J31:J35)</f>
        <v>1136942613</v>
      </c>
      <c r="K36" s="81">
        <f>SUM(K31:K35)</f>
        <v>45313074</v>
      </c>
      <c r="L36" s="81">
        <f t="shared" si="2"/>
        <v>1182255687</v>
      </c>
      <c r="M36" s="96">
        <f t="shared" si="3"/>
        <v>0.20643852669195106</v>
      </c>
      <c r="N36" s="80">
        <f>SUM(N31:N35)</f>
        <v>0</v>
      </c>
      <c r="O36" s="81">
        <f>SUM(O31:O35)</f>
        <v>0</v>
      </c>
      <c r="P36" s="81">
        <f t="shared" si="4"/>
        <v>0</v>
      </c>
      <c r="Q36" s="96">
        <f t="shared" si="5"/>
        <v>0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v>1136942613</v>
      </c>
      <c r="AA36" s="81">
        <v>45313074</v>
      </c>
      <c r="AB36" s="81">
        <f t="shared" si="10"/>
        <v>1182255687</v>
      </c>
      <c r="AC36" s="96">
        <f t="shared" si="11"/>
        <v>0.20643852669195106</v>
      </c>
      <c r="AD36" s="80">
        <f>SUM(AD31:AD35)</f>
        <v>927711882</v>
      </c>
      <c r="AE36" s="81">
        <f>SUM(AE31:AE35)</f>
        <v>42220394</v>
      </c>
      <c r="AF36" s="81">
        <f t="shared" si="12"/>
        <v>969932276</v>
      </c>
      <c r="AG36" s="81">
        <f>SUM(AG31:AG35)</f>
        <v>5301082994</v>
      </c>
      <c r="AH36" s="81">
        <f>SUM(AH31:AH35)</f>
        <v>5385643985</v>
      </c>
      <c r="AI36" s="82">
        <f>SUM(AI31:AI35)</f>
        <v>969932276</v>
      </c>
      <c r="AJ36" s="116">
        <f t="shared" si="13"/>
        <v>0.18296870226287953</v>
      </c>
      <c r="AK36" s="117">
        <f t="shared" si="14"/>
        <v>0.21890539809193843</v>
      </c>
    </row>
    <row r="37" spans="1:37" ht="14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30579854108</v>
      </c>
      <c r="E37" s="84">
        <f>SUM(E9,E11:E14,E16:E21,E23:E29,E31:E35)</f>
        <v>3370642697</v>
      </c>
      <c r="F37" s="85">
        <f t="shared" si="0"/>
        <v>33950496805</v>
      </c>
      <c r="G37" s="83">
        <f>SUM(G9,G11:G14,G16:G21,G23:G29,G31:G35)</f>
        <v>30579854108</v>
      </c>
      <c r="H37" s="84">
        <f>SUM(H9,H11:H14,H16:H21,H23:H29,H31:H35)</f>
        <v>3370642697</v>
      </c>
      <c r="I37" s="85">
        <f t="shared" si="1"/>
        <v>33950496805</v>
      </c>
      <c r="J37" s="83">
        <f>SUM(J9,J11:J14,J16:J21,J23:J29,J31:J35)</f>
        <v>9458808317</v>
      </c>
      <c r="K37" s="84">
        <f>SUM(K9,K11:K14,K16:K21,K23:K29,K31:K35)</f>
        <v>-1291251257</v>
      </c>
      <c r="L37" s="84">
        <f t="shared" si="2"/>
        <v>8167557060</v>
      </c>
      <c r="M37" s="97">
        <f t="shared" si="3"/>
        <v>0.24057253438474388</v>
      </c>
      <c r="N37" s="83">
        <f>SUM(N9,N11:N14,N16:N21,N23:N29,N31:N35)</f>
        <v>0</v>
      </c>
      <c r="O37" s="84">
        <f>SUM(O9,O11:O14,O16:O21,O23:O29,O31:O35)</f>
        <v>0</v>
      </c>
      <c r="P37" s="84">
        <f t="shared" si="4"/>
        <v>0</v>
      </c>
      <c r="Q37" s="97">
        <f t="shared" si="5"/>
        <v>0</v>
      </c>
      <c r="R37" s="83">
        <f>SUM(R9,R11:R14,R16:R21,R23:R29,R31:R35)</f>
        <v>0</v>
      </c>
      <c r="S37" s="84">
        <f>SUM(S9,S11:S14,S16:S21,S23:S29,S31:S35)</f>
        <v>0</v>
      </c>
      <c r="T37" s="84">
        <f t="shared" si="6"/>
        <v>0</v>
      </c>
      <c r="U37" s="97">
        <f t="shared" si="7"/>
        <v>0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v>9458808317</v>
      </c>
      <c r="AA37" s="84">
        <v>-1291251257</v>
      </c>
      <c r="AB37" s="84">
        <f t="shared" si="10"/>
        <v>8167557060</v>
      </c>
      <c r="AC37" s="97">
        <f t="shared" si="11"/>
        <v>0.24057253438474388</v>
      </c>
      <c r="AD37" s="83">
        <f>SUM(AD9,AD11:AD14,AD16:AD21,AD23:AD29,AD31:AD35)</f>
        <v>6101516003</v>
      </c>
      <c r="AE37" s="84">
        <f>SUM(AE9,AE11:AE14,AE16:AE21,AE23:AE29,AE31:AE35)</f>
        <v>359048486</v>
      </c>
      <c r="AF37" s="84">
        <f t="shared" si="12"/>
        <v>6460564489</v>
      </c>
      <c r="AG37" s="84">
        <f>SUM(AG9,AG11:AG14,AG16:AG21,AG23:AG29,AG31:AG35)</f>
        <v>29687951628</v>
      </c>
      <c r="AH37" s="84">
        <f>SUM(AH9,AH11:AH14,AH16:AH21,AH23:AH29,AH31:AH35)</f>
        <v>32085206706</v>
      </c>
      <c r="AI37" s="85">
        <f>SUM(AI9,AI11:AI14,AI16:AI21,AI23:AI29,AI31:AI35)</f>
        <v>6460564489</v>
      </c>
      <c r="AJ37" s="118">
        <f t="shared" si="13"/>
        <v>0.21761570383679688</v>
      </c>
      <c r="AK37" s="119">
        <f t="shared" si="14"/>
        <v>0.26421724818417802</v>
      </c>
    </row>
    <row r="38" spans="1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48</v>
      </c>
      <c r="C9" s="57" t="s">
        <v>49</v>
      </c>
      <c r="D9" s="77">
        <v>64847577641</v>
      </c>
      <c r="E9" s="78">
        <v>3197115099</v>
      </c>
      <c r="F9" s="79">
        <f>$D9       +$E9</f>
        <v>68044692740</v>
      </c>
      <c r="G9" s="77">
        <v>64847577641</v>
      </c>
      <c r="H9" s="78">
        <v>3197115099</v>
      </c>
      <c r="I9" s="79">
        <f>$G9       +$H9</f>
        <v>68044692740</v>
      </c>
      <c r="J9" s="77">
        <v>10430469606</v>
      </c>
      <c r="K9" s="78">
        <v>137679154</v>
      </c>
      <c r="L9" s="78">
        <f>$J9       +$K9</f>
        <v>10568148760</v>
      </c>
      <c r="M9" s="95">
        <f>IF(($F9       =0),0,($L9       /$F9       ))</f>
        <v>0.15531187421745127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10430469606</v>
      </c>
      <c r="AA9" s="78">
        <v>137679154</v>
      </c>
      <c r="AB9" s="78">
        <f>$Z9       +$AA9</f>
        <v>10568148760</v>
      </c>
      <c r="AC9" s="95">
        <f>IF(($F9       =0),0,($AB9       /$F9       ))</f>
        <v>0.15531187421745127</v>
      </c>
      <c r="AD9" s="77">
        <v>14835416058</v>
      </c>
      <c r="AE9" s="78">
        <v>38234275</v>
      </c>
      <c r="AF9" s="78">
        <f>$AD9       +$AE9</f>
        <v>14873650333</v>
      </c>
      <c r="AG9" s="78">
        <v>62983689857</v>
      </c>
      <c r="AH9" s="78">
        <v>62462201676</v>
      </c>
      <c r="AI9" s="79">
        <v>14873650333</v>
      </c>
      <c r="AJ9" s="114">
        <f>IF(($AG9       =0),0,($AI9       /$AG9       ))</f>
        <v>0.23615082518616434</v>
      </c>
      <c r="AK9" s="115">
        <f>IF(($AF9       =0),0,(($L9       /$AF9       )-1))</f>
        <v>-0.28947174880449034</v>
      </c>
    </row>
    <row r="10" spans="1:37" ht="13" x14ac:dyDescent="0.3">
      <c r="A10" s="55" t="s">
        <v>99</v>
      </c>
      <c r="B10" s="56" t="s">
        <v>52</v>
      </c>
      <c r="C10" s="57" t="s">
        <v>53</v>
      </c>
      <c r="D10" s="77">
        <v>80714496132</v>
      </c>
      <c r="E10" s="78">
        <v>8700420163</v>
      </c>
      <c r="F10" s="79">
        <f t="shared" ref="F10:F23" si="0">$D10      +$E10</f>
        <v>89414916295</v>
      </c>
      <c r="G10" s="77">
        <v>80714496132</v>
      </c>
      <c r="H10" s="78">
        <v>8700420163</v>
      </c>
      <c r="I10" s="79">
        <f t="shared" ref="I10:I23" si="1">$G10      +$H10</f>
        <v>89414916295</v>
      </c>
      <c r="J10" s="77">
        <v>26085558694</v>
      </c>
      <c r="K10" s="78">
        <v>712504000</v>
      </c>
      <c r="L10" s="78">
        <f t="shared" ref="L10:L23" si="2">$J10      +$K10</f>
        <v>26798062694</v>
      </c>
      <c r="M10" s="95">
        <f t="shared" ref="M10:M23" si="3">IF(($F10      =0),0,($L10      /$F10      ))</f>
        <v>0.29970461086813682</v>
      </c>
      <c r="N10" s="77">
        <v>0</v>
      </c>
      <c r="O10" s="78">
        <v>0</v>
      </c>
      <c r="P10" s="78">
        <f t="shared" ref="P10:P23" si="4">$N10      +$O10</f>
        <v>0</v>
      </c>
      <c r="Q10" s="95">
        <f t="shared" ref="Q10:Q23" si="5">IF(($F10      =0),0,($P10      /$F10      ))</f>
        <v>0</v>
      </c>
      <c r="R10" s="77">
        <v>0</v>
      </c>
      <c r="S10" s="78">
        <v>0</v>
      </c>
      <c r="T10" s="78">
        <f t="shared" ref="T10:T23" si="6">$R10      +$S10</f>
        <v>0</v>
      </c>
      <c r="U10" s="95">
        <f t="shared" ref="U10:U23" si="7">IF(($I10      =0),0,($T10      /$I10      ))</f>
        <v>0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v>26085558694</v>
      </c>
      <c r="AA10" s="78">
        <v>712504000</v>
      </c>
      <c r="AB10" s="78">
        <f t="shared" ref="AB10:AB23" si="10">$Z10      +$AA10</f>
        <v>26798062694</v>
      </c>
      <c r="AC10" s="95">
        <f t="shared" ref="AC10:AC23" si="11">IF(($F10      =0),0,($AB10      /$F10      ))</f>
        <v>0.29970461086813682</v>
      </c>
      <c r="AD10" s="77">
        <v>23396118236</v>
      </c>
      <c r="AE10" s="78">
        <v>806420182</v>
      </c>
      <c r="AF10" s="78">
        <f t="shared" ref="AF10:AF23" si="12">$AD10      +$AE10</f>
        <v>24202538418</v>
      </c>
      <c r="AG10" s="78">
        <v>83124741895</v>
      </c>
      <c r="AH10" s="78">
        <v>82925034600</v>
      </c>
      <c r="AI10" s="79">
        <v>24202538418</v>
      </c>
      <c r="AJ10" s="114">
        <f t="shared" ref="AJ10:AJ23" si="13">IF(($AG10      =0),0,($AI10      /$AG10      ))</f>
        <v>0.29115926096434347</v>
      </c>
      <c r="AK10" s="115">
        <f t="shared" ref="AK10:AK23" si="14">IF(($AF10      =0),0,(($L10      /$AF10      )-1))</f>
        <v>0.10724182030714791</v>
      </c>
    </row>
    <row r="11" spans="1:37" ht="13" x14ac:dyDescent="0.3">
      <c r="A11" s="55" t="s">
        <v>99</v>
      </c>
      <c r="B11" s="56" t="s">
        <v>58</v>
      </c>
      <c r="C11" s="57" t="s">
        <v>59</v>
      </c>
      <c r="D11" s="77">
        <v>52057408967</v>
      </c>
      <c r="E11" s="78">
        <v>2459328252</v>
      </c>
      <c r="F11" s="79">
        <f t="shared" si="0"/>
        <v>54516737219</v>
      </c>
      <c r="G11" s="77">
        <v>52057408967</v>
      </c>
      <c r="H11" s="78">
        <v>2459328252</v>
      </c>
      <c r="I11" s="79">
        <f t="shared" si="1"/>
        <v>54516737219</v>
      </c>
      <c r="J11" s="77">
        <v>11859089391</v>
      </c>
      <c r="K11" s="78">
        <v>443827692</v>
      </c>
      <c r="L11" s="78">
        <f t="shared" si="2"/>
        <v>12302917083</v>
      </c>
      <c r="M11" s="95">
        <f t="shared" si="3"/>
        <v>0.22567229277823006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11859089391</v>
      </c>
      <c r="AA11" s="78">
        <v>443827692</v>
      </c>
      <c r="AB11" s="78">
        <f t="shared" si="10"/>
        <v>12302917083</v>
      </c>
      <c r="AC11" s="95">
        <f t="shared" si="11"/>
        <v>0.22567229277823006</v>
      </c>
      <c r="AD11" s="77">
        <v>739385404395</v>
      </c>
      <c r="AE11" s="78">
        <v>248906396</v>
      </c>
      <c r="AF11" s="78">
        <f t="shared" si="12"/>
        <v>739634310791</v>
      </c>
      <c r="AG11" s="78">
        <v>50596841855</v>
      </c>
      <c r="AH11" s="78">
        <v>51234632394</v>
      </c>
      <c r="AI11" s="79">
        <v>739634310791</v>
      </c>
      <c r="AJ11" s="114">
        <f t="shared" si="13"/>
        <v>14.618191248193666</v>
      </c>
      <c r="AK11" s="115">
        <f t="shared" si="14"/>
        <v>-0.98336621638084543</v>
      </c>
    </row>
    <row r="12" spans="1:37" ht="14" x14ac:dyDescent="0.3">
      <c r="A12" s="58" t="s">
        <v>0</v>
      </c>
      <c r="B12" s="59" t="s">
        <v>100</v>
      </c>
      <c r="C12" s="60" t="s">
        <v>0</v>
      </c>
      <c r="D12" s="80">
        <f>SUM(D9:D11)</f>
        <v>197619482740</v>
      </c>
      <c r="E12" s="81">
        <f>SUM(E9:E11)</f>
        <v>14356863514</v>
      </c>
      <c r="F12" s="82">
        <f t="shared" si="0"/>
        <v>211976346254</v>
      </c>
      <c r="G12" s="80">
        <f>SUM(G9:G11)</f>
        <v>197619482740</v>
      </c>
      <c r="H12" s="81">
        <f>SUM(H9:H11)</f>
        <v>14356863514</v>
      </c>
      <c r="I12" s="82">
        <f t="shared" si="1"/>
        <v>211976346254</v>
      </c>
      <c r="J12" s="80">
        <f>SUM(J9:J11)</f>
        <v>48375117691</v>
      </c>
      <c r="K12" s="81">
        <f>SUM(K9:K11)</f>
        <v>1294010846</v>
      </c>
      <c r="L12" s="81">
        <f t="shared" si="2"/>
        <v>49669128537</v>
      </c>
      <c r="M12" s="96">
        <f t="shared" si="3"/>
        <v>0.2343144856241843</v>
      </c>
      <c r="N12" s="80">
        <f>SUM(N9:N11)</f>
        <v>0</v>
      </c>
      <c r="O12" s="81">
        <f>SUM(O9:O11)</f>
        <v>0</v>
      </c>
      <c r="P12" s="81">
        <f t="shared" si="4"/>
        <v>0</v>
      </c>
      <c r="Q12" s="96">
        <f t="shared" si="5"/>
        <v>0</v>
      </c>
      <c r="R12" s="80">
        <f>SUM(R9:R11)</f>
        <v>0</v>
      </c>
      <c r="S12" s="81">
        <f>SUM(S9:S11)</f>
        <v>0</v>
      </c>
      <c r="T12" s="81">
        <f t="shared" si="6"/>
        <v>0</v>
      </c>
      <c r="U12" s="96">
        <f t="shared" si="7"/>
        <v>0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v>48375117691</v>
      </c>
      <c r="AA12" s="81">
        <v>1294010846</v>
      </c>
      <c r="AB12" s="81">
        <f t="shared" si="10"/>
        <v>49669128537</v>
      </c>
      <c r="AC12" s="96">
        <f t="shared" si="11"/>
        <v>0.2343144856241843</v>
      </c>
      <c r="AD12" s="80">
        <f>SUM(AD9:AD11)</f>
        <v>777616938689</v>
      </c>
      <c r="AE12" s="81">
        <f>SUM(AE9:AE11)</f>
        <v>1093560853</v>
      </c>
      <c r="AF12" s="81">
        <f t="shared" si="12"/>
        <v>778710499542</v>
      </c>
      <c r="AG12" s="81">
        <f>SUM(AG9:AG11)</f>
        <v>196705273607</v>
      </c>
      <c r="AH12" s="81">
        <f>SUM(AH9:AH11)</f>
        <v>196621868670</v>
      </c>
      <c r="AI12" s="82">
        <f>SUM(AI9:AI11)</f>
        <v>778710499542</v>
      </c>
      <c r="AJ12" s="116">
        <f t="shared" si="13"/>
        <v>3.9587677811719262</v>
      </c>
      <c r="AK12" s="117">
        <f t="shared" si="14"/>
        <v>-0.93621618230881309</v>
      </c>
    </row>
    <row r="13" spans="1:37" ht="13" x14ac:dyDescent="0.3">
      <c r="A13" s="55" t="s">
        <v>101</v>
      </c>
      <c r="B13" s="56" t="s">
        <v>63</v>
      </c>
      <c r="C13" s="57" t="s">
        <v>64</v>
      </c>
      <c r="D13" s="77">
        <v>9114055235</v>
      </c>
      <c r="E13" s="78">
        <v>379715545</v>
      </c>
      <c r="F13" s="79">
        <f t="shared" si="0"/>
        <v>9493770780</v>
      </c>
      <c r="G13" s="77">
        <v>9114055235</v>
      </c>
      <c r="H13" s="78">
        <v>379715545</v>
      </c>
      <c r="I13" s="79">
        <f t="shared" si="1"/>
        <v>9493770780</v>
      </c>
      <c r="J13" s="77">
        <v>2166353845</v>
      </c>
      <c r="K13" s="78">
        <v>37843949</v>
      </c>
      <c r="L13" s="78">
        <f t="shared" si="2"/>
        <v>2204197794</v>
      </c>
      <c r="M13" s="95">
        <f t="shared" si="3"/>
        <v>0.23217305800593596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2166353845</v>
      </c>
      <c r="AA13" s="78">
        <v>37843949</v>
      </c>
      <c r="AB13" s="78">
        <f t="shared" si="10"/>
        <v>2204197794</v>
      </c>
      <c r="AC13" s="95">
        <f t="shared" si="11"/>
        <v>0.23217305800593596</v>
      </c>
      <c r="AD13" s="77">
        <v>1806723970</v>
      </c>
      <c r="AE13" s="78">
        <v>17767126</v>
      </c>
      <c r="AF13" s="78">
        <f t="shared" si="12"/>
        <v>1824491096</v>
      </c>
      <c r="AG13" s="78">
        <v>8652753220</v>
      </c>
      <c r="AH13" s="78">
        <v>8265610852</v>
      </c>
      <c r="AI13" s="79">
        <v>1824491096</v>
      </c>
      <c r="AJ13" s="114">
        <f t="shared" si="13"/>
        <v>0.21085671226389141</v>
      </c>
      <c r="AK13" s="115">
        <f t="shared" si="14"/>
        <v>0.20811649825667322</v>
      </c>
    </row>
    <row r="14" spans="1:37" ht="13" x14ac:dyDescent="0.3">
      <c r="A14" s="55" t="s">
        <v>101</v>
      </c>
      <c r="B14" s="56" t="s">
        <v>231</v>
      </c>
      <c r="C14" s="57" t="s">
        <v>232</v>
      </c>
      <c r="D14" s="77">
        <v>2110702839</v>
      </c>
      <c r="E14" s="78">
        <v>235715132</v>
      </c>
      <c r="F14" s="79">
        <f t="shared" si="0"/>
        <v>2346417971</v>
      </c>
      <c r="G14" s="77">
        <v>2110702839</v>
      </c>
      <c r="H14" s="78">
        <v>250485132</v>
      </c>
      <c r="I14" s="79">
        <f t="shared" si="1"/>
        <v>2361187971</v>
      </c>
      <c r="J14" s="77">
        <v>443685047</v>
      </c>
      <c r="K14" s="78">
        <v>25412278</v>
      </c>
      <c r="L14" s="78">
        <f t="shared" si="2"/>
        <v>469097325</v>
      </c>
      <c r="M14" s="95">
        <f t="shared" si="3"/>
        <v>0.1999206155074236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443685047</v>
      </c>
      <c r="AA14" s="78">
        <v>25412278</v>
      </c>
      <c r="AB14" s="78">
        <f t="shared" si="10"/>
        <v>469097325</v>
      </c>
      <c r="AC14" s="95">
        <f t="shared" si="11"/>
        <v>0.1999206155074236</v>
      </c>
      <c r="AD14" s="77">
        <v>452693615</v>
      </c>
      <c r="AE14" s="78">
        <v>25159317</v>
      </c>
      <c r="AF14" s="78">
        <f t="shared" si="12"/>
        <v>477852932</v>
      </c>
      <c r="AG14" s="78">
        <v>2139638042</v>
      </c>
      <c r="AH14" s="78">
        <v>2160682745</v>
      </c>
      <c r="AI14" s="79">
        <v>477852932</v>
      </c>
      <c r="AJ14" s="114">
        <f t="shared" si="13"/>
        <v>0.22333353708430653</v>
      </c>
      <c r="AK14" s="115">
        <f t="shared" si="14"/>
        <v>-1.8322806900764155E-2</v>
      </c>
    </row>
    <row r="15" spans="1:37" ht="13" x14ac:dyDescent="0.3">
      <c r="A15" s="55" t="s">
        <v>101</v>
      </c>
      <c r="B15" s="56" t="s">
        <v>233</v>
      </c>
      <c r="C15" s="57" t="s">
        <v>234</v>
      </c>
      <c r="D15" s="77">
        <v>1410964923</v>
      </c>
      <c r="E15" s="78">
        <v>104387800</v>
      </c>
      <c r="F15" s="79">
        <f t="shared" si="0"/>
        <v>1515352723</v>
      </c>
      <c r="G15" s="77">
        <v>1410964923</v>
      </c>
      <c r="H15" s="78">
        <v>104387800</v>
      </c>
      <c r="I15" s="79">
        <f t="shared" si="1"/>
        <v>1515352723</v>
      </c>
      <c r="J15" s="77">
        <v>359120540</v>
      </c>
      <c r="K15" s="78">
        <v>16833231</v>
      </c>
      <c r="L15" s="78">
        <f t="shared" si="2"/>
        <v>375953771</v>
      </c>
      <c r="M15" s="95">
        <f t="shared" si="3"/>
        <v>0.24809654233880965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359120540</v>
      </c>
      <c r="AA15" s="78">
        <v>16833231</v>
      </c>
      <c r="AB15" s="78">
        <f t="shared" si="10"/>
        <v>375953771</v>
      </c>
      <c r="AC15" s="95">
        <f t="shared" si="11"/>
        <v>0.24809654233880965</v>
      </c>
      <c r="AD15" s="77">
        <v>341123375</v>
      </c>
      <c r="AE15" s="78">
        <v>25856591</v>
      </c>
      <c r="AF15" s="78">
        <f t="shared" si="12"/>
        <v>366979966</v>
      </c>
      <c r="AG15" s="78">
        <v>1495843313</v>
      </c>
      <c r="AH15" s="78">
        <v>1579056332</v>
      </c>
      <c r="AI15" s="79">
        <v>366979966</v>
      </c>
      <c r="AJ15" s="114">
        <f t="shared" si="13"/>
        <v>0.24533315943633197</v>
      </c>
      <c r="AK15" s="115">
        <f t="shared" si="14"/>
        <v>2.4453119601629769E-2</v>
      </c>
    </row>
    <row r="16" spans="1:37" ht="13" x14ac:dyDescent="0.3">
      <c r="A16" s="55" t="s">
        <v>116</v>
      </c>
      <c r="B16" s="56" t="s">
        <v>235</v>
      </c>
      <c r="C16" s="57" t="s">
        <v>236</v>
      </c>
      <c r="D16" s="77">
        <v>445107882</v>
      </c>
      <c r="E16" s="78">
        <v>8145738</v>
      </c>
      <c r="F16" s="79">
        <f t="shared" si="0"/>
        <v>453253620</v>
      </c>
      <c r="G16" s="77">
        <v>445107882</v>
      </c>
      <c r="H16" s="78">
        <v>8145738</v>
      </c>
      <c r="I16" s="79">
        <f t="shared" si="1"/>
        <v>453253620</v>
      </c>
      <c r="J16" s="77">
        <v>104635127</v>
      </c>
      <c r="K16" s="78">
        <v>383000</v>
      </c>
      <c r="L16" s="78">
        <f t="shared" si="2"/>
        <v>105018127</v>
      </c>
      <c r="M16" s="95">
        <f t="shared" si="3"/>
        <v>0.23169837452153166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104635127</v>
      </c>
      <c r="AA16" s="78">
        <v>383000</v>
      </c>
      <c r="AB16" s="78">
        <f t="shared" si="10"/>
        <v>105018127</v>
      </c>
      <c r="AC16" s="95">
        <f t="shared" si="11"/>
        <v>0.23169837452153166</v>
      </c>
      <c r="AD16" s="77">
        <v>99198746</v>
      </c>
      <c r="AE16" s="78">
        <v>268836</v>
      </c>
      <c r="AF16" s="78">
        <f t="shared" si="12"/>
        <v>99467582</v>
      </c>
      <c r="AG16" s="78">
        <v>444207735</v>
      </c>
      <c r="AH16" s="78">
        <v>437005159</v>
      </c>
      <c r="AI16" s="79">
        <v>99467582</v>
      </c>
      <c r="AJ16" s="114">
        <f t="shared" si="13"/>
        <v>0.22392131915487695</v>
      </c>
      <c r="AK16" s="115">
        <f t="shared" si="14"/>
        <v>5.580255283575708E-2</v>
      </c>
    </row>
    <row r="17" spans="1:37" ht="14" x14ac:dyDescent="0.3">
      <c r="A17" s="58" t="s">
        <v>0</v>
      </c>
      <c r="B17" s="59" t="s">
        <v>237</v>
      </c>
      <c r="C17" s="60" t="s">
        <v>0</v>
      </c>
      <c r="D17" s="80">
        <f>SUM(D13:D16)</f>
        <v>13080830879</v>
      </c>
      <c r="E17" s="81">
        <f>SUM(E13:E16)</f>
        <v>727964215</v>
      </c>
      <c r="F17" s="82">
        <f t="shared" si="0"/>
        <v>13808795094</v>
      </c>
      <c r="G17" s="80">
        <f>SUM(G13:G16)</f>
        <v>13080830879</v>
      </c>
      <c r="H17" s="81">
        <f>SUM(H13:H16)</f>
        <v>742734215</v>
      </c>
      <c r="I17" s="82">
        <f t="shared" si="1"/>
        <v>13823565094</v>
      </c>
      <c r="J17" s="80">
        <f>SUM(J13:J16)</f>
        <v>3073794559</v>
      </c>
      <c r="K17" s="81">
        <f>SUM(K13:K16)</f>
        <v>80472458</v>
      </c>
      <c r="L17" s="81">
        <f t="shared" si="2"/>
        <v>3154267017</v>
      </c>
      <c r="M17" s="96">
        <f t="shared" si="3"/>
        <v>0.22842449290673789</v>
      </c>
      <c r="N17" s="80">
        <f>SUM(N13:N16)</f>
        <v>0</v>
      </c>
      <c r="O17" s="81">
        <f>SUM(O13:O16)</f>
        <v>0</v>
      </c>
      <c r="P17" s="81">
        <f t="shared" si="4"/>
        <v>0</v>
      </c>
      <c r="Q17" s="96">
        <f t="shared" si="5"/>
        <v>0</v>
      </c>
      <c r="R17" s="80">
        <f>SUM(R13:R16)</f>
        <v>0</v>
      </c>
      <c r="S17" s="81">
        <f>SUM(S13:S16)</f>
        <v>0</v>
      </c>
      <c r="T17" s="81">
        <f t="shared" si="6"/>
        <v>0</v>
      </c>
      <c r="U17" s="96">
        <f t="shared" si="7"/>
        <v>0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v>3073794559</v>
      </c>
      <c r="AA17" s="81">
        <v>80472458</v>
      </c>
      <c r="AB17" s="81">
        <f t="shared" si="10"/>
        <v>3154267017</v>
      </c>
      <c r="AC17" s="96">
        <f t="shared" si="11"/>
        <v>0.22842449290673789</v>
      </c>
      <c r="AD17" s="80">
        <f>SUM(AD13:AD16)</f>
        <v>2699739706</v>
      </c>
      <c r="AE17" s="81">
        <f>SUM(AE13:AE16)</f>
        <v>69051870</v>
      </c>
      <c r="AF17" s="81">
        <f t="shared" si="12"/>
        <v>2768791576</v>
      </c>
      <c r="AG17" s="81">
        <f>SUM(AG13:AG16)</f>
        <v>12732442310</v>
      </c>
      <c r="AH17" s="81">
        <f>SUM(AH13:AH16)</f>
        <v>12442355088</v>
      </c>
      <c r="AI17" s="82">
        <f>SUM(AI13:AI16)</f>
        <v>2768791576</v>
      </c>
      <c r="AJ17" s="116">
        <f t="shared" si="13"/>
        <v>0.21745958148386066</v>
      </c>
      <c r="AK17" s="117">
        <f t="shared" si="14"/>
        <v>0.13922154500227357</v>
      </c>
    </row>
    <row r="18" spans="1:37" ht="13" x14ac:dyDescent="0.3">
      <c r="A18" s="55" t="s">
        <v>101</v>
      </c>
      <c r="B18" s="56" t="s">
        <v>65</v>
      </c>
      <c r="C18" s="57" t="s">
        <v>66</v>
      </c>
      <c r="D18" s="77">
        <v>5087451130</v>
      </c>
      <c r="E18" s="78">
        <v>500648888</v>
      </c>
      <c r="F18" s="79">
        <f t="shared" si="0"/>
        <v>5588100018</v>
      </c>
      <c r="G18" s="77">
        <v>5087451130</v>
      </c>
      <c r="H18" s="78">
        <v>586534888</v>
      </c>
      <c r="I18" s="79">
        <f t="shared" si="1"/>
        <v>5673986018</v>
      </c>
      <c r="J18" s="77">
        <v>1023079009</v>
      </c>
      <c r="K18" s="78">
        <v>70477485</v>
      </c>
      <c r="L18" s="78">
        <f t="shared" si="2"/>
        <v>1093556494</v>
      </c>
      <c r="M18" s="95">
        <f t="shared" si="3"/>
        <v>0.19569379404046308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1023079009</v>
      </c>
      <c r="AA18" s="78">
        <v>70477485</v>
      </c>
      <c r="AB18" s="78">
        <f t="shared" si="10"/>
        <v>1093556494</v>
      </c>
      <c r="AC18" s="95">
        <f t="shared" si="11"/>
        <v>0.19569379404046308</v>
      </c>
      <c r="AD18" s="77">
        <v>647948765</v>
      </c>
      <c r="AE18" s="78">
        <v>61697382</v>
      </c>
      <c r="AF18" s="78">
        <f t="shared" si="12"/>
        <v>709646147</v>
      </c>
      <c r="AG18" s="78">
        <v>4515640010</v>
      </c>
      <c r="AH18" s="78">
        <v>4966635197</v>
      </c>
      <c r="AI18" s="79">
        <v>709646147</v>
      </c>
      <c r="AJ18" s="114">
        <f t="shared" si="13"/>
        <v>0.15715294962142032</v>
      </c>
      <c r="AK18" s="115">
        <f t="shared" si="14"/>
        <v>0.54098841883798743</v>
      </c>
    </row>
    <row r="19" spans="1:37" ht="13" x14ac:dyDescent="0.3">
      <c r="A19" s="55" t="s">
        <v>101</v>
      </c>
      <c r="B19" s="56" t="s">
        <v>238</v>
      </c>
      <c r="C19" s="57" t="s">
        <v>239</v>
      </c>
      <c r="D19" s="77">
        <v>2762021080</v>
      </c>
      <c r="E19" s="78">
        <v>155110899</v>
      </c>
      <c r="F19" s="79">
        <f t="shared" si="0"/>
        <v>2917131979</v>
      </c>
      <c r="G19" s="77">
        <v>2762021080</v>
      </c>
      <c r="H19" s="78">
        <v>155110899</v>
      </c>
      <c r="I19" s="79">
        <f t="shared" si="1"/>
        <v>2917131979</v>
      </c>
      <c r="J19" s="77">
        <v>637217585</v>
      </c>
      <c r="K19" s="78">
        <v>20122550</v>
      </c>
      <c r="L19" s="78">
        <f t="shared" si="2"/>
        <v>657340135</v>
      </c>
      <c r="M19" s="95">
        <f t="shared" si="3"/>
        <v>0.22533781115564672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637217585</v>
      </c>
      <c r="AA19" s="78">
        <v>20122550</v>
      </c>
      <c r="AB19" s="78">
        <f t="shared" si="10"/>
        <v>657340135</v>
      </c>
      <c r="AC19" s="95">
        <f t="shared" si="11"/>
        <v>0.22533781115564672</v>
      </c>
      <c r="AD19" s="77">
        <v>435524642</v>
      </c>
      <c r="AE19" s="78">
        <v>-226627736</v>
      </c>
      <c r="AF19" s="78">
        <f t="shared" si="12"/>
        <v>208896906</v>
      </c>
      <c r="AG19" s="78">
        <v>2786400274</v>
      </c>
      <c r="AH19" s="78">
        <v>2636089171</v>
      </c>
      <c r="AI19" s="79">
        <v>208896906</v>
      </c>
      <c r="AJ19" s="114">
        <f t="shared" si="13"/>
        <v>7.4970171353062387E-2</v>
      </c>
      <c r="AK19" s="115">
        <f t="shared" si="14"/>
        <v>2.1467203013528597</v>
      </c>
    </row>
    <row r="20" spans="1:37" ht="13" x14ac:dyDescent="0.3">
      <c r="A20" s="55" t="s">
        <v>101</v>
      </c>
      <c r="B20" s="56" t="s">
        <v>240</v>
      </c>
      <c r="C20" s="57" t="s">
        <v>241</v>
      </c>
      <c r="D20" s="77">
        <v>3363800589</v>
      </c>
      <c r="E20" s="78">
        <v>291421741</v>
      </c>
      <c r="F20" s="79">
        <f t="shared" si="0"/>
        <v>3655222330</v>
      </c>
      <c r="G20" s="77">
        <v>3363800589</v>
      </c>
      <c r="H20" s="78">
        <v>291421741</v>
      </c>
      <c r="I20" s="79">
        <f t="shared" si="1"/>
        <v>3655222330</v>
      </c>
      <c r="J20" s="77">
        <v>871582108</v>
      </c>
      <c r="K20" s="78">
        <v>54021366</v>
      </c>
      <c r="L20" s="78">
        <f t="shared" si="2"/>
        <v>925603474</v>
      </c>
      <c r="M20" s="95">
        <f t="shared" si="3"/>
        <v>0.25322768095477244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871582108</v>
      </c>
      <c r="AA20" s="78">
        <v>54021366</v>
      </c>
      <c r="AB20" s="78">
        <f t="shared" si="10"/>
        <v>925603474</v>
      </c>
      <c r="AC20" s="95">
        <f t="shared" si="11"/>
        <v>0.25322768095477244</v>
      </c>
      <c r="AD20" s="77">
        <v>898284821</v>
      </c>
      <c r="AE20" s="78">
        <v>48797937</v>
      </c>
      <c r="AF20" s="78">
        <f t="shared" si="12"/>
        <v>947082758</v>
      </c>
      <c r="AG20" s="78">
        <v>3167443880</v>
      </c>
      <c r="AH20" s="78">
        <v>3572203722</v>
      </c>
      <c r="AI20" s="79">
        <v>947082758</v>
      </c>
      <c r="AJ20" s="114">
        <f t="shared" si="13"/>
        <v>0.29900537906294333</v>
      </c>
      <c r="AK20" s="115">
        <f t="shared" si="14"/>
        <v>-2.2679416152986298E-2</v>
      </c>
    </row>
    <row r="21" spans="1:37" ht="13" x14ac:dyDescent="0.3">
      <c r="A21" s="55" t="s">
        <v>116</v>
      </c>
      <c r="B21" s="56" t="s">
        <v>242</v>
      </c>
      <c r="C21" s="57" t="s">
        <v>243</v>
      </c>
      <c r="D21" s="77">
        <v>329469250</v>
      </c>
      <c r="E21" s="78">
        <v>3729132</v>
      </c>
      <c r="F21" s="79">
        <f t="shared" si="0"/>
        <v>333198382</v>
      </c>
      <c r="G21" s="77">
        <v>329469250</v>
      </c>
      <c r="H21" s="78">
        <v>3729132</v>
      </c>
      <c r="I21" s="79">
        <f t="shared" si="1"/>
        <v>333198382</v>
      </c>
      <c r="J21" s="77">
        <v>78874539</v>
      </c>
      <c r="K21" s="78">
        <v>297817</v>
      </c>
      <c r="L21" s="78">
        <f t="shared" si="2"/>
        <v>79172356</v>
      </c>
      <c r="M21" s="95">
        <f t="shared" si="3"/>
        <v>0.23761326668146907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78874539</v>
      </c>
      <c r="AA21" s="78">
        <v>297817</v>
      </c>
      <c r="AB21" s="78">
        <f t="shared" si="10"/>
        <v>79172356</v>
      </c>
      <c r="AC21" s="95">
        <f t="shared" si="11"/>
        <v>0.23761326668146907</v>
      </c>
      <c r="AD21" s="77">
        <v>90239845</v>
      </c>
      <c r="AE21" s="78">
        <v>113917</v>
      </c>
      <c r="AF21" s="78">
        <f t="shared" si="12"/>
        <v>90353762</v>
      </c>
      <c r="AG21" s="78">
        <v>394436724</v>
      </c>
      <c r="AH21" s="78">
        <v>364133422</v>
      </c>
      <c r="AI21" s="79">
        <v>90353762</v>
      </c>
      <c r="AJ21" s="114">
        <f t="shared" si="13"/>
        <v>0.22907035907741694</v>
      </c>
      <c r="AK21" s="115">
        <f t="shared" si="14"/>
        <v>-0.12375141612808549</v>
      </c>
    </row>
    <row r="22" spans="1:37" ht="14" x14ac:dyDescent="0.3">
      <c r="A22" s="58" t="s">
        <v>0</v>
      </c>
      <c r="B22" s="59" t="s">
        <v>244</v>
      </c>
      <c r="C22" s="60" t="s">
        <v>0</v>
      </c>
      <c r="D22" s="80">
        <f>SUM(D18:D21)</f>
        <v>11542742049</v>
      </c>
      <c r="E22" s="81">
        <f>SUM(E18:E21)</f>
        <v>950910660</v>
      </c>
      <c r="F22" s="82">
        <f t="shared" si="0"/>
        <v>12493652709</v>
      </c>
      <c r="G22" s="80">
        <f>SUM(G18:G21)</f>
        <v>11542742049</v>
      </c>
      <c r="H22" s="81">
        <f>SUM(H18:H21)</f>
        <v>1036796660</v>
      </c>
      <c r="I22" s="82">
        <f t="shared" si="1"/>
        <v>12579538709</v>
      </c>
      <c r="J22" s="80">
        <f>SUM(J18:J21)</f>
        <v>2610753241</v>
      </c>
      <c r="K22" s="81">
        <f>SUM(K18:K21)</f>
        <v>144919218</v>
      </c>
      <c r="L22" s="81">
        <f t="shared" si="2"/>
        <v>2755672459</v>
      </c>
      <c r="M22" s="96">
        <f t="shared" si="3"/>
        <v>0.22056579634352314</v>
      </c>
      <c r="N22" s="80">
        <f>SUM(N18:N21)</f>
        <v>0</v>
      </c>
      <c r="O22" s="81">
        <f>SUM(O18:O21)</f>
        <v>0</v>
      </c>
      <c r="P22" s="81">
        <f t="shared" si="4"/>
        <v>0</v>
      </c>
      <c r="Q22" s="96">
        <f t="shared" si="5"/>
        <v>0</v>
      </c>
      <c r="R22" s="80">
        <f>SUM(R18:R21)</f>
        <v>0</v>
      </c>
      <c r="S22" s="81">
        <f>SUM(S18:S21)</f>
        <v>0</v>
      </c>
      <c r="T22" s="81">
        <f t="shared" si="6"/>
        <v>0</v>
      </c>
      <c r="U22" s="96">
        <f t="shared" si="7"/>
        <v>0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v>2610753241</v>
      </c>
      <c r="AA22" s="81">
        <v>144919218</v>
      </c>
      <c r="AB22" s="81">
        <f t="shared" si="10"/>
        <v>2755672459</v>
      </c>
      <c r="AC22" s="96">
        <f t="shared" si="11"/>
        <v>0.22056579634352314</v>
      </c>
      <c r="AD22" s="80">
        <f>SUM(AD18:AD21)</f>
        <v>2071998073</v>
      </c>
      <c r="AE22" s="81">
        <f>SUM(AE18:AE21)</f>
        <v>-116018500</v>
      </c>
      <c r="AF22" s="81">
        <f t="shared" si="12"/>
        <v>1955979573</v>
      </c>
      <c r="AG22" s="81">
        <f>SUM(AG18:AG21)</f>
        <v>10863920888</v>
      </c>
      <c r="AH22" s="81">
        <f>SUM(AH18:AH21)</f>
        <v>11539061512</v>
      </c>
      <c r="AI22" s="82">
        <f>SUM(AI18:AI21)</f>
        <v>1955979573</v>
      </c>
      <c r="AJ22" s="116">
        <f t="shared" si="13"/>
        <v>0.18004361345824263</v>
      </c>
      <c r="AK22" s="117">
        <f t="shared" si="14"/>
        <v>0.40884521343618352</v>
      </c>
    </row>
    <row r="23" spans="1:37" ht="14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222243055668</v>
      </c>
      <c r="E23" s="84">
        <f>SUM(E9:E11,E13:E16,E18:E21)</f>
        <v>16035738389</v>
      </c>
      <c r="F23" s="85">
        <f t="shared" si="0"/>
        <v>238278794057</v>
      </c>
      <c r="G23" s="83">
        <f>SUM(G9:G11,G13:G16,G18:G21)</f>
        <v>222243055668</v>
      </c>
      <c r="H23" s="84">
        <f>SUM(H9:H11,H13:H16,H18:H21)</f>
        <v>16136394389</v>
      </c>
      <c r="I23" s="85">
        <f t="shared" si="1"/>
        <v>238379450057</v>
      </c>
      <c r="J23" s="83">
        <f>SUM(J9:J11,J13:J16,J18:J21)</f>
        <v>54059665491</v>
      </c>
      <c r="K23" s="84">
        <f>SUM(K9:K11,K13:K16,K18:K21)</f>
        <v>1519402522</v>
      </c>
      <c r="L23" s="84">
        <f t="shared" si="2"/>
        <v>55579068013</v>
      </c>
      <c r="M23" s="97">
        <f t="shared" si="3"/>
        <v>0.23325226331179358</v>
      </c>
      <c r="N23" s="83">
        <f>SUM(N9:N11,N13:N16,N18:N21)</f>
        <v>0</v>
      </c>
      <c r="O23" s="84">
        <f>SUM(O9:O11,O13:O16,O18:O21)</f>
        <v>0</v>
      </c>
      <c r="P23" s="84">
        <f t="shared" si="4"/>
        <v>0</v>
      </c>
      <c r="Q23" s="97">
        <f t="shared" si="5"/>
        <v>0</v>
      </c>
      <c r="R23" s="83">
        <f>SUM(R9:R11,R13:R16,R18:R21)</f>
        <v>0</v>
      </c>
      <c r="S23" s="84">
        <f>SUM(S9:S11,S13:S16,S18:S21)</f>
        <v>0</v>
      </c>
      <c r="T23" s="84">
        <f t="shared" si="6"/>
        <v>0</v>
      </c>
      <c r="U23" s="97">
        <f t="shared" si="7"/>
        <v>0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v>54059665491</v>
      </c>
      <c r="AA23" s="84">
        <v>1519402522</v>
      </c>
      <c r="AB23" s="84">
        <f t="shared" si="10"/>
        <v>55579068013</v>
      </c>
      <c r="AC23" s="97">
        <f t="shared" si="11"/>
        <v>0.23325226331179358</v>
      </c>
      <c r="AD23" s="83">
        <f>SUM(AD9:AD11,AD13:AD16,AD18:AD21)</f>
        <v>782388676468</v>
      </c>
      <c r="AE23" s="84">
        <f>SUM(AE9:AE11,AE13:AE16,AE18:AE21)</f>
        <v>1046594223</v>
      </c>
      <c r="AF23" s="84">
        <f t="shared" si="12"/>
        <v>783435270691</v>
      </c>
      <c r="AG23" s="84">
        <f>SUM(AG9:AG11,AG13:AG16,AG18:AG21)</f>
        <v>220301636805</v>
      </c>
      <c r="AH23" s="84">
        <f>SUM(AH9:AH11,AH13:AH16,AH18:AH21)</f>
        <v>220603285270</v>
      </c>
      <c r="AI23" s="85">
        <f>SUM(AI9:AI11,AI13:AI16,AI18:AI21)</f>
        <v>783435270691</v>
      </c>
      <c r="AJ23" s="118">
        <f t="shared" si="13"/>
        <v>3.5561935991626688</v>
      </c>
      <c r="AK23" s="119">
        <f t="shared" si="14"/>
        <v>-0.929057230262331</v>
      </c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50</v>
      </c>
      <c r="C9" s="57" t="s">
        <v>51</v>
      </c>
      <c r="D9" s="77">
        <v>60114732630</v>
      </c>
      <c r="E9" s="78">
        <v>7296796000</v>
      </c>
      <c r="F9" s="79">
        <f>$D9       +$E9</f>
        <v>67411528630</v>
      </c>
      <c r="G9" s="77">
        <v>60114732630</v>
      </c>
      <c r="H9" s="78">
        <v>7296796000</v>
      </c>
      <c r="I9" s="79">
        <f>$G9       +$H9</f>
        <v>67411528630</v>
      </c>
      <c r="J9" s="77">
        <v>14785930349</v>
      </c>
      <c r="K9" s="78">
        <v>682501393</v>
      </c>
      <c r="L9" s="78">
        <f>$J9       +$K9</f>
        <v>15468431742</v>
      </c>
      <c r="M9" s="95">
        <f>IF(($F9       =0),0,($L9       /$F9       ))</f>
        <v>0.22946270550993142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14785930349</v>
      </c>
      <c r="AA9" s="78">
        <v>682501393</v>
      </c>
      <c r="AB9" s="78">
        <f>$Z9       +$AA9</f>
        <v>15468431742</v>
      </c>
      <c r="AC9" s="95">
        <f>IF(($F9       =0),0,($AB9       /$F9       ))</f>
        <v>0.22946270550993142</v>
      </c>
      <c r="AD9" s="77">
        <v>14490558815</v>
      </c>
      <c r="AE9" s="78">
        <v>600527338</v>
      </c>
      <c r="AF9" s="78">
        <f>$AD9       +$AE9</f>
        <v>15091086153</v>
      </c>
      <c r="AG9" s="78">
        <v>63314854230</v>
      </c>
      <c r="AH9" s="78">
        <v>64229886374</v>
      </c>
      <c r="AI9" s="79">
        <v>15091086153</v>
      </c>
      <c r="AJ9" s="114">
        <f>IF(($AG9       =0),0,($AI9       /$AG9       ))</f>
        <v>0.23834985228236544</v>
      </c>
      <c r="AK9" s="115">
        <f>IF(($AF9       =0),0,(($L9       /$AF9       )-1))</f>
        <v>2.5004534807786971E-2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60114732630</v>
      </c>
      <c r="E10" s="81">
        <f>E9</f>
        <v>7296796000</v>
      </c>
      <c r="F10" s="82">
        <f t="shared" ref="F10:F41" si="0">$D10      +$E10</f>
        <v>67411528630</v>
      </c>
      <c r="G10" s="80">
        <f>G9</f>
        <v>60114732630</v>
      </c>
      <c r="H10" s="81">
        <f>H9</f>
        <v>7296796000</v>
      </c>
      <c r="I10" s="82">
        <f t="shared" ref="I10:I41" si="1">$G10      +$H10</f>
        <v>67411528630</v>
      </c>
      <c r="J10" s="80">
        <f>J9</f>
        <v>14785930349</v>
      </c>
      <c r="K10" s="81">
        <f>K9</f>
        <v>682501393</v>
      </c>
      <c r="L10" s="81">
        <f t="shared" ref="L10:L41" si="2">$J10      +$K10</f>
        <v>15468431742</v>
      </c>
      <c r="M10" s="96">
        <f t="shared" ref="M10:M41" si="3">IF(($F10      =0),0,($L10      /$F10      ))</f>
        <v>0.22946270550993142</v>
      </c>
      <c r="N10" s="80">
        <f>N9</f>
        <v>0</v>
      </c>
      <c r="O10" s="81">
        <f>O9</f>
        <v>0</v>
      </c>
      <c r="P10" s="81">
        <f t="shared" ref="P10:P41" si="4">$N10      +$O10</f>
        <v>0</v>
      </c>
      <c r="Q10" s="96">
        <f t="shared" ref="Q10:Q41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41" si="6">$R10      +$S10</f>
        <v>0</v>
      </c>
      <c r="U10" s="96">
        <f t="shared" ref="U10:U41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v>14785930349</v>
      </c>
      <c r="AA10" s="81">
        <v>682501393</v>
      </c>
      <c r="AB10" s="81">
        <f t="shared" ref="AB10:AB41" si="10">$Z10      +$AA10</f>
        <v>15468431742</v>
      </c>
      <c r="AC10" s="96">
        <f t="shared" ref="AC10:AC41" si="11">IF(($F10      =0),0,($AB10      /$F10      ))</f>
        <v>0.22946270550993142</v>
      </c>
      <c r="AD10" s="80">
        <f>AD9</f>
        <v>14490558815</v>
      </c>
      <c r="AE10" s="81">
        <f>AE9</f>
        <v>600527338</v>
      </c>
      <c r="AF10" s="81">
        <f t="shared" ref="AF10:AF41" si="12">$AD10      +$AE10</f>
        <v>15091086153</v>
      </c>
      <c r="AG10" s="81">
        <f>AG9</f>
        <v>63314854230</v>
      </c>
      <c r="AH10" s="81">
        <f>AH9</f>
        <v>64229886374</v>
      </c>
      <c r="AI10" s="82">
        <f>AI9</f>
        <v>15091086153</v>
      </c>
      <c r="AJ10" s="116">
        <f t="shared" ref="AJ10:AJ41" si="13">IF(($AG10      =0),0,($AI10      /$AG10      ))</f>
        <v>0.23834985228236544</v>
      </c>
      <c r="AK10" s="117">
        <f t="shared" ref="AK10:AK41" si="14">IF(($AF10      =0),0,(($L10      /$AF10      )-1))</f>
        <v>2.5004534807786971E-2</v>
      </c>
    </row>
    <row r="11" spans="1:37" ht="13" x14ac:dyDescent="0.3">
      <c r="A11" s="55" t="s">
        <v>101</v>
      </c>
      <c r="B11" s="56" t="s">
        <v>246</v>
      </c>
      <c r="C11" s="57" t="s">
        <v>247</v>
      </c>
      <c r="D11" s="77">
        <v>448942592</v>
      </c>
      <c r="E11" s="78">
        <v>80918782</v>
      </c>
      <c r="F11" s="79">
        <f t="shared" si="0"/>
        <v>529861374</v>
      </c>
      <c r="G11" s="77">
        <v>448942592</v>
      </c>
      <c r="H11" s="78">
        <v>80918782</v>
      </c>
      <c r="I11" s="79">
        <f t="shared" si="1"/>
        <v>529861374</v>
      </c>
      <c r="J11" s="77">
        <v>87674270</v>
      </c>
      <c r="K11" s="78">
        <v>20670102</v>
      </c>
      <c r="L11" s="78">
        <f t="shared" si="2"/>
        <v>108344372</v>
      </c>
      <c r="M11" s="95">
        <f t="shared" si="3"/>
        <v>0.20447682604620279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87674270</v>
      </c>
      <c r="AA11" s="78">
        <v>20670102</v>
      </c>
      <c r="AB11" s="78">
        <f t="shared" si="10"/>
        <v>108344372</v>
      </c>
      <c r="AC11" s="95">
        <f t="shared" si="11"/>
        <v>0.20447682604620279</v>
      </c>
      <c r="AD11" s="77">
        <v>77354379</v>
      </c>
      <c r="AE11" s="78">
        <v>4840400</v>
      </c>
      <c r="AF11" s="78">
        <f t="shared" si="12"/>
        <v>82194779</v>
      </c>
      <c r="AG11" s="78">
        <v>502756190</v>
      </c>
      <c r="AH11" s="78">
        <v>512319738</v>
      </c>
      <c r="AI11" s="79">
        <v>82194779</v>
      </c>
      <c r="AJ11" s="114">
        <f t="shared" si="13"/>
        <v>0.16348834809970217</v>
      </c>
      <c r="AK11" s="115">
        <f t="shared" si="14"/>
        <v>0.3181417763773049</v>
      </c>
    </row>
    <row r="12" spans="1:37" ht="13" x14ac:dyDescent="0.3">
      <c r="A12" s="55" t="s">
        <v>101</v>
      </c>
      <c r="B12" s="56" t="s">
        <v>248</v>
      </c>
      <c r="C12" s="57" t="s">
        <v>249</v>
      </c>
      <c r="D12" s="77">
        <v>220252780</v>
      </c>
      <c r="E12" s="78">
        <v>52388500</v>
      </c>
      <c r="F12" s="79">
        <f t="shared" si="0"/>
        <v>272641280</v>
      </c>
      <c r="G12" s="77">
        <v>220252780</v>
      </c>
      <c r="H12" s="78">
        <v>52388500</v>
      </c>
      <c r="I12" s="79">
        <f t="shared" si="1"/>
        <v>272641280</v>
      </c>
      <c r="J12" s="77">
        <v>22788267</v>
      </c>
      <c r="K12" s="78">
        <v>12282292</v>
      </c>
      <c r="L12" s="78">
        <f t="shared" si="2"/>
        <v>35070559</v>
      </c>
      <c r="M12" s="95">
        <f t="shared" si="3"/>
        <v>0.12863260838564139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22788267</v>
      </c>
      <c r="AA12" s="78">
        <v>12282292</v>
      </c>
      <c r="AB12" s="78">
        <f t="shared" si="10"/>
        <v>35070559</v>
      </c>
      <c r="AC12" s="95">
        <f t="shared" si="11"/>
        <v>0.12863260838564139</v>
      </c>
      <c r="AD12" s="77">
        <v>54242564</v>
      </c>
      <c r="AE12" s="78">
        <v>28144399</v>
      </c>
      <c r="AF12" s="78">
        <f t="shared" si="12"/>
        <v>82386963</v>
      </c>
      <c r="AG12" s="78">
        <v>269911728</v>
      </c>
      <c r="AH12" s="78">
        <v>292700629</v>
      </c>
      <c r="AI12" s="79">
        <v>82386963</v>
      </c>
      <c r="AJ12" s="114">
        <f t="shared" si="13"/>
        <v>0.3052366920491873</v>
      </c>
      <c r="AK12" s="115">
        <f t="shared" si="14"/>
        <v>-0.57431907036068308</v>
      </c>
    </row>
    <row r="13" spans="1:37" ht="13" x14ac:dyDescent="0.3">
      <c r="A13" s="55" t="s">
        <v>101</v>
      </c>
      <c r="B13" s="56" t="s">
        <v>250</v>
      </c>
      <c r="C13" s="57" t="s">
        <v>251</v>
      </c>
      <c r="D13" s="77">
        <v>258781400</v>
      </c>
      <c r="E13" s="78">
        <v>35107944</v>
      </c>
      <c r="F13" s="79">
        <f t="shared" si="0"/>
        <v>293889344</v>
      </c>
      <c r="G13" s="77">
        <v>258781400</v>
      </c>
      <c r="H13" s="78">
        <v>35107944</v>
      </c>
      <c r="I13" s="79">
        <f t="shared" si="1"/>
        <v>293889344</v>
      </c>
      <c r="J13" s="77">
        <v>68466127</v>
      </c>
      <c r="K13" s="78">
        <v>3631284</v>
      </c>
      <c r="L13" s="78">
        <f t="shared" si="2"/>
        <v>72097411</v>
      </c>
      <c r="M13" s="95">
        <f t="shared" si="3"/>
        <v>0.24532162350193956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68466127</v>
      </c>
      <c r="AA13" s="78">
        <v>3631284</v>
      </c>
      <c r="AB13" s="78">
        <f t="shared" si="10"/>
        <v>72097411</v>
      </c>
      <c r="AC13" s="95">
        <f t="shared" si="11"/>
        <v>0.24532162350193956</v>
      </c>
      <c r="AD13" s="77">
        <v>66098776</v>
      </c>
      <c r="AE13" s="78">
        <v>4327525</v>
      </c>
      <c r="AF13" s="78">
        <f t="shared" si="12"/>
        <v>70426301</v>
      </c>
      <c r="AG13" s="78">
        <v>299066976</v>
      </c>
      <c r="AH13" s="78">
        <v>319292070</v>
      </c>
      <c r="AI13" s="79">
        <v>70426301</v>
      </c>
      <c r="AJ13" s="114">
        <f t="shared" si="13"/>
        <v>0.23548671920232342</v>
      </c>
      <c r="AK13" s="115">
        <f t="shared" si="14"/>
        <v>2.3728493137812334E-2</v>
      </c>
    </row>
    <row r="14" spans="1:37" ht="13" x14ac:dyDescent="0.3">
      <c r="A14" s="55" t="s">
        <v>101</v>
      </c>
      <c r="B14" s="56" t="s">
        <v>252</v>
      </c>
      <c r="C14" s="57" t="s">
        <v>253</v>
      </c>
      <c r="D14" s="77">
        <v>1279575213</v>
      </c>
      <c r="E14" s="78">
        <v>173725424</v>
      </c>
      <c r="F14" s="79">
        <f t="shared" si="0"/>
        <v>1453300637</v>
      </c>
      <c r="G14" s="77">
        <v>1279575213</v>
      </c>
      <c r="H14" s="78">
        <v>173725424</v>
      </c>
      <c r="I14" s="79">
        <f t="shared" si="1"/>
        <v>1453300637</v>
      </c>
      <c r="J14" s="77">
        <v>275696107</v>
      </c>
      <c r="K14" s="78">
        <v>52336655</v>
      </c>
      <c r="L14" s="78">
        <f t="shared" si="2"/>
        <v>328032762</v>
      </c>
      <c r="M14" s="95">
        <f t="shared" si="3"/>
        <v>0.22571569408869666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275696107</v>
      </c>
      <c r="AA14" s="78">
        <v>52336655</v>
      </c>
      <c r="AB14" s="78">
        <f t="shared" si="10"/>
        <v>328032762</v>
      </c>
      <c r="AC14" s="95">
        <f t="shared" si="11"/>
        <v>0.22571569408869666</v>
      </c>
      <c r="AD14" s="77">
        <v>292491760</v>
      </c>
      <c r="AE14" s="78">
        <v>21010284</v>
      </c>
      <c r="AF14" s="78">
        <f t="shared" si="12"/>
        <v>313502044</v>
      </c>
      <c r="AG14" s="78">
        <v>1437256510</v>
      </c>
      <c r="AH14" s="78">
        <v>1520079452</v>
      </c>
      <c r="AI14" s="79">
        <v>313502044</v>
      </c>
      <c r="AJ14" s="114">
        <f t="shared" si="13"/>
        <v>0.21812532545077845</v>
      </c>
      <c r="AK14" s="115">
        <f t="shared" si="14"/>
        <v>4.6349675474524288E-2</v>
      </c>
    </row>
    <row r="15" spans="1:37" ht="13" x14ac:dyDescent="0.3">
      <c r="A15" s="55" t="s">
        <v>116</v>
      </c>
      <c r="B15" s="56" t="s">
        <v>254</v>
      </c>
      <c r="C15" s="57" t="s">
        <v>255</v>
      </c>
      <c r="D15" s="77">
        <v>911671647</v>
      </c>
      <c r="E15" s="78">
        <v>373244700</v>
      </c>
      <c r="F15" s="79">
        <f t="shared" si="0"/>
        <v>1284916347</v>
      </c>
      <c r="G15" s="77">
        <v>911671647</v>
      </c>
      <c r="H15" s="78">
        <v>373244700</v>
      </c>
      <c r="I15" s="79">
        <f t="shared" si="1"/>
        <v>1284916347</v>
      </c>
      <c r="J15" s="77">
        <v>417209781</v>
      </c>
      <c r="K15" s="78">
        <v>123281484</v>
      </c>
      <c r="L15" s="78">
        <f t="shared" si="2"/>
        <v>540491265</v>
      </c>
      <c r="M15" s="95">
        <f t="shared" si="3"/>
        <v>0.42064315413367531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417209781</v>
      </c>
      <c r="AA15" s="78">
        <v>123281484</v>
      </c>
      <c r="AB15" s="78">
        <f t="shared" si="10"/>
        <v>540491265</v>
      </c>
      <c r="AC15" s="95">
        <f t="shared" si="11"/>
        <v>0.42064315413367531</v>
      </c>
      <c r="AD15" s="77">
        <v>373958173</v>
      </c>
      <c r="AE15" s="78">
        <v>107550865</v>
      </c>
      <c r="AF15" s="78">
        <f t="shared" si="12"/>
        <v>481509038</v>
      </c>
      <c r="AG15" s="78">
        <v>1128656507</v>
      </c>
      <c r="AH15" s="78">
        <v>1256967869</v>
      </c>
      <c r="AI15" s="79">
        <v>481509038</v>
      </c>
      <c r="AJ15" s="114">
        <f t="shared" si="13"/>
        <v>0.4266214167141642</v>
      </c>
      <c r="AK15" s="115">
        <f t="shared" si="14"/>
        <v>0.12249453768300822</v>
      </c>
    </row>
    <row r="16" spans="1:37" ht="14" x14ac:dyDescent="0.3">
      <c r="A16" s="58" t="s">
        <v>0</v>
      </c>
      <c r="B16" s="59" t="s">
        <v>256</v>
      </c>
      <c r="C16" s="60" t="s">
        <v>0</v>
      </c>
      <c r="D16" s="80">
        <f>SUM(D11:D15)</f>
        <v>3119223632</v>
      </c>
      <c r="E16" s="81">
        <f>SUM(E11:E15)</f>
        <v>715385350</v>
      </c>
      <c r="F16" s="82">
        <f t="shared" si="0"/>
        <v>3834608982</v>
      </c>
      <c r="G16" s="80">
        <f>SUM(G11:G15)</f>
        <v>3119223632</v>
      </c>
      <c r="H16" s="81">
        <f>SUM(H11:H15)</f>
        <v>715385350</v>
      </c>
      <c r="I16" s="82">
        <f t="shared" si="1"/>
        <v>3834608982</v>
      </c>
      <c r="J16" s="80">
        <f>SUM(J11:J15)</f>
        <v>871834552</v>
      </c>
      <c r="K16" s="81">
        <f>SUM(K11:K15)</f>
        <v>212201817</v>
      </c>
      <c r="L16" s="81">
        <f t="shared" si="2"/>
        <v>1084036369</v>
      </c>
      <c r="M16" s="96">
        <f t="shared" si="3"/>
        <v>0.28269802060355159</v>
      </c>
      <c r="N16" s="80">
        <f>SUM(N11:N15)</f>
        <v>0</v>
      </c>
      <c r="O16" s="81">
        <f>SUM(O11:O15)</f>
        <v>0</v>
      </c>
      <c r="P16" s="81">
        <f t="shared" si="4"/>
        <v>0</v>
      </c>
      <c r="Q16" s="96">
        <f t="shared" si="5"/>
        <v>0</v>
      </c>
      <c r="R16" s="80">
        <f>SUM(R11:R15)</f>
        <v>0</v>
      </c>
      <c r="S16" s="81">
        <f>SUM(S11:S15)</f>
        <v>0</v>
      </c>
      <c r="T16" s="81">
        <f t="shared" si="6"/>
        <v>0</v>
      </c>
      <c r="U16" s="96">
        <f t="shared" si="7"/>
        <v>0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v>871834552</v>
      </c>
      <c r="AA16" s="81">
        <v>212201817</v>
      </c>
      <c r="AB16" s="81">
        <f t="shared" si="10"/>
        <v>1084036369</v>
      </c>
      <c r="AC16" s="96">
        <f t="shared" si="11"/>
        <v>0.28269802060355159</v>
      </c>
      <c r="AD16" s="80">
        <f>SUM(AD11:AD15)</f>
        <v>864145652</v>
      </c>
      <c r="AE16" s="81">
        <f>SUM(AE11:AE15)</f>
        <v>165873473</v>
      </c>
      <c r="AF16" s="81">
        <f t="shared" si="12"/>
        <v>1030019125</v>
      </c>
      <c r="AG16" s="81">
        <f>SUM(AG11:AG15)</f>
        <v>3637647911</v>
      </c>
      <c r="AH16" s="81">
        <f>SUM(AH11:AH15)</f>
        <v>3901359758</v>
      </c>
      <c r="AI16" s="82">
        <f>SUM(AI11:AI15)</f>
        <v>1030019125</v>
      </c>
      <c r="AJ16" s="116">
        <f t="shared" si="13"/>
        <v>0.28315525586885198</v>
      </c>
      <c r="AK16" s="117">
        <f t="shared" si="14"/>
        <v>5.2442952454887726E-2</v>
      </c>
    </row>
    <row r="17" spans="1:37" ht="13" x14ac:dyDescent="0.3">
      <c r="A17" s="55" t="s">
        <v>101</v>
      </c>
      <c r="B17" s="56" t="s">
        <v>257</v>
      </c>
      <c r="C17" s="57" t="s">
        <v>258</v>
      </c>
      <c r="D17" s="77">
        <v>279291536</v>
      </c>
      <c r="E17" s="78">
        <v>64945317</v>
      </c>
      <c r="F17" s="79">
        <f t="shared" si="0"/>
        <v>344236853</v>
      </c>
      <c r="G17" s="77">
        <v>279291536</v>
      </c>
      <c r="H17" s="78">
        <v>64945317</v>
      </c>
      <c r="I17" s="79">
        <f t="shared" si="1"/>
        <v>344236853</v>
      </c>
      <c r="J17" s="77">
        <v>53667483</v>
      </c>
      <c r="K17" s="78">
        <v>13506765</v>
      </c>
      <c r="L17" s="78">
        <f t="shared" si="2"/>
        <v>67174248</v>
      </c>
      <c r="M17" s="95">
        <f t="shared" si="3"/>
        <v>0.19513961801178795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53667483</v>
      </c>
      <c r="AA17" s="78">
        <v>13506765</v>
      </c>
      <c r="AB17" s="78">
        <f t="shared" si="10"/>
        <v>67174248</v>
      </c>
      <c r="AC17" s="95">
        <f t="shared" si="11"/>
        <v>0.19513961801178795</v>
      </c>
      <c r="AD17" s="77">
        <v>50491203</v>
      </c>
      <c r="AE17" s="78">
        <v>8919741</v>
      </c>
      <c r="AF17" s="78">
        <f t="shared" si="12"/>
        <v>59410944</v>
      </c>
      <c r="AG17" s="78">
        <v>338170700</v>
      </c>
      <c r="AH17" s="78">
        <v>337803548</v>
      </c>
      <c r="AI17" s="79">
        <v>59410944</v>
      </c>
      <c r="AJ17" s="114">
        <f t="shared" si="13"/>
        <v>0.17568329840521371</v>
      </c>
      <c r="AK17" s="115">
        <f t="shared" si="14"/>
        <v>0.13067127834225301</v>
      </c>
    </row>
    <row r="18" spans="1:37" ht="13" x14ac:dyDescent="0.3">
      <c r="A18" s="55" t="s">
        <v>101</v>
      </c>
      <c r="B18" s="56" t="s">
        <v>259</v>
      </c>
      <c r="C18" s="57" t="s">
        <v>260</v>
      </c>
      <c r="D18" s="77">
        <v>674419724</v>
      </c>
      <c r="E18" s="78">
        <v>117553835</v>
      </c>
      <c r="F18" s="79">
        <f t="shared" si="0"/>
        <v>791973559</v>
      </c>
      <c r="G18" s="77">
        <v>674419724</v>
      </c>
      <c r="H18" s="78">
        <v>117553835</v>
      </c>
      <c r="I18" s="79">
        <f t="shared" si="1"/>
        <v>791973559</v>
      </c>
      <c r="J18" s="77">
        <v>162691016</v>
      </c>
      <c r="K18" s="78">
        <v>7037812</v>
      </c>
      <c r="L18" s="78">
        <f t="shared" si="2"/>
        <v>169728828</v>
      </c>
      <c r="M18" s="95">
        <f t="shared" si="3"/>
        <v>0.21431123055965559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162691016</v>
      </c>
      <c r="AA18" s="78">
        <v>7037812</v>
      </c>
      <c r="AB18" s="78">
        <f t="shared" si="10"/>
        <v>169728828</v>
      </c>
      <c r="AC18" s="95">
        <f t="shared" si="11"/>
        <v>0.21431123055965559</v>
      </c>
      <c r="AD18" s="77">
        <v>146626938</v>
      </c>
      <c r="AE18" s="78">
        <v>8986201</v>
      </c>
      <c r="AF18" s="78">
        <f t="shared" si="12"/>
        <v>155613139</v>
      </c>
      <c r="AG18" s="78">
        <v>693990899</v>
      </c>
      <c r="AH18" s="78">
        <v>740354204</v>
      </c>
      <c r="AI18" s="79">
        <v>155613139</v>
      </c>
      <c r="AJ18" s="114">
        <f t="shared" si="13"/>
        <v>0.22422936557846704</v>
      </c>
      <c r="AK18" s="115">
        <f t="shared" si="14"/>
        <v>9.071013598665334E-2</v>
      </c>
    </row>
    <row r="19" spans="1:37" ht="13" x14ac:dyDescent="0.3">
      <c r="A19" s="55" t="s">
        <v>101</v>
      </c>
      <c r="B19" s="56" t="s">
        <v>261</v>
      </c>
      <c r="C19" s="57" t="s">
        <v>262</v>
      </c>
      <c r="D19" s="77">
        <v>186369733</v>
      </c>
      <c r="E19" s="78">
        <v>13982913</v>
      </c>
      <c r="F19" s="79">
        <f t="shared" si="0"/>
        <v>200352646</v>
      </c>
      <c r="G19" s="77">
        <v>186369733</v>
      </c>
      <c r="H19" s="78">
        <v>13982913</v>
      </c>
      <c r="I19" s="79">
        <f t="shared" si="1"/>
        <v>200352646</v>
      </c>
      <c r="J19" s="77">
        <v>62103319</v>
      </c>
      <c r="K19" s="78">
        <v>6779226</v>
      </c>
      <c r="L19" s="78">
        <f t="shared" si="2"/>
        <v>68882545</v>
      </c>
      <c r="M19" s="95">
        <f t="shared" si="3"/>
        <v>0.34380651503848869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62103319</v>
      </c>
      <c r="AA19" s="78">
        <v>6779226</v>
      </c>
      <c r="AB19" s="78">
        <f t="shared" si="10"/>
        <v>68882545</v>
      </c>
      <c r="AC19" s="95">
        <f t="shared" si="11"/>
        <v>0.34380651503848869</v>
      </c>
      <c r="AD19" s="77">
        <v>49767843</v>
      </c>
      <c r="AE19" s="78">
        <v>-312543</v>
      </c>
      <c r="AF19" s="78">
        <f t="shared" si="12"/>
        <v>49455300</v>
      </c>
      <c r="AG19" s="78">
        <v>210929141</v>
      </c>
      <c r="AH19" s="78">
        <v>273372323</v>
      </c>
      <c r="AI19" s="79">
        <v>49455300</v>
      </c>
      <c r="AJ19" s="114">
        <f t="shared" si="13"/>
        <v>0.2344640468620692</v>
      </c>
      <c r="AK19" s="115">
        <f t="shared" si="14"/>
        <v>0.39282432823175673</v>
      </c>
    </row>
    <row r="20" spans="1:37" ht="13" x14ac:dyDescent="0.3">
      <c r="A20" s="55" t="s">
        <v>101</v>
      </c>
      <c r="B20" s="56" t="s">
        <v>263</v>
      </c>
      <c r="C20" s="57" t="s">
        <v>264</v>
      </c>
      <c r="D20" s="77">
        <v>72949043</v>
      </c>
      <c r="E20" s="78">
        <v>29910000</v>
      </c>
      <c r="F20" s="79">
        <f t="shared" si="0"/>
        <v>102859043</v>
      </c>
      <c r="G20" s="77">
        <v>72949043</v>
      </c>
      <c r="H20" s="78">
        <v>29910000</v>
      </c>
      <c r="I20" s="79">
        <f t="shared" si="1"/>
        <v>102859043</v>
      </c>
      <c r="J20" s="77">
        <v>18192097</v>
      </c>
      <c r="K20" s="78">
        <v>2266229</v>
      </c>
      <c r="L20" s="78">
        <f t="shared" si="2"/>
        <v>20458326</v>
      </c>
      <c r="M20" s="95">
        <f t="shared" si="3"/>
        <v>0.19889671732605951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18192097</v>
      </c>
      <c r="AA20" s="78">
        <v>2266229</v>
      </c>
      <c r="AB20" s="78">
        <f t="shared" si="10"/>
        <v>20458326</v>
      </c>
      <c r="AC20" s="95">
        <f t="shared" si="11"/>
        <v>0.19889671732605951</v>
      </c>
      <c r="AD20" s="77">
        <v>19929195</v>
      </c>
      <c r="AE20" s="78">
        <v>22384990</v>
      </c>
      <c r="AF20" s="78">
        <f t="shared" si="12"/>
        <v>42314185</v>
      </c>
      <c r="AG20" s="78">
        <v>103156164</v>
      </c>
      <c r="AH20" s="78">
        <v>100322666</v>
      </c>
      <c r="AI20" s="79">
        <v>42314185</v>
      </c>
      <c r="AJ20" s="114">
        <f t="shared" si="13"/>
        <v>0.41019541013564637</v>
      </c>
      <c r="AK20" s="115">
        <f t="shared" si="14"/>
        <v>-0.51651376482850853</v>
      </c>
    </row>
    <row r="21" spans="1:37" ht="13" x14ac:dyDescent="0.3">
      <c r="A21" s="55" t="s">
        <v>101</v>
      </c>
      <c r="B21" s="56" t="s">
        <v>67</v>
      </c>
      <c r="C21" s="57" t="s">
        <v>68</v>
      </c>
      <c r="D21" s="77">
        <v>8463201934</v>
      </c>
      <c r="E21" s="78">
        <v>653856127</v>
      </c>
      <c r="F21" s="79">
        <f t="shared" si="0"/>
        <v>9117058061</v>
      </c>
      <c r="G21" s="77">
        <v>8463201934</v>
      </c>
      <c r="H21" s="78">
        <v>653856127</v>
      </c>
      <c r="I21" s="79">
        <f t="shared" si="1"/>
        <v>9117058061</v>
      </c>
      <c r="J21" s="77">
        <v>2141894849</v>
      </c>
      <c r="K21" s="78">
        <v>67978506</v>
      </c>
      <c r="L21" s="78">
        <f t="shared" si="2"/>
        <v>2209873355</v>
      </c>
      <c r="M21" s="95">
        <f t="shared" si="3"/>
        <v>0.24238886494023393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2141894849</v>
      </c>
      <c r="AA21" s="78">
        <v>67978506</v>
      </c>
      <c r="AB21" s="78">
        <f t="shared" si="10"/>
        <v>2209873355</v>
      </c>
      <c r="AC21" s="95">
        <f t="shared" si="11"/>
        <v>0.24238886494023393</v>
      </c>
      <c r="AD21" s="77">
        <v>2060247597</v>
      </c>
      <c r="AE21" s="78">
        <v>77767362</v>
      </c>
      <c r="AF21" s="78">
        <f t="shared" si="12"/>
        <v>2138014959</v>
      </c>
      <c r="AG21" s="78">
        <v>9204252841</v>
      </c>
      <c r="AH21" s="78">
        <v>8667488493</v>
      </c>
      <c r="AI21" s="79">
        <v>2138014959</v>
      </c>
      <c r="AJ21" s="114">
        <f t="shared" si="13"/>
        <v>0.23228555276929078</v>
      </c>
      <c r="AK21" s="115">
        <f t="shared" si="14"/>
        <v>3.3609865869979716E-2</v>
      </c>
    </row>
    <row r="22" spans="1:37" ht="13" x14ac:dyDescent="0.3">
      <c r="A22" s="55" t="s">
        <v>101</v>
      </c>
      <c r="B22" s="56" t="s">
        <v>265</v>
      </c>
      <c r="C22" s="57" t="s">
        <v>266</v>
      </c>
      <c r="D22" s="77">
        <v>163841834</v>
      </c>
      <c r="E22" s="78">
        <v>24034000</v>
      </c>
      <c r="F22" s="79">
        <f t="shared" si="0"/>
        <v>187875834</v>
      </c>
      <c r="G22" s="77">
        <v>163841834</v>
      </c>
      <c r="H22" s="78">
        <v>24034000</v>
      </c>
      <c r="I22" s="79">
        <f t="shared" si="1"/>
        <v>187875834</v>
      </c>
      <c r="J22" s="77">
        <v>37526950</v>
      </c>
      <c r="K22" s="78">
        <v>7185085</v>
      </c>
      <c r="L22" s="78">
        <f t="shared" si="2"/>
        <v>44712035</v>
      </c>
      <c r="M22" s="95">
        <f t="shared" si="3"/>
        <v>0.23798715379222216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37526950</v>
      </c>
      <c r="AA22" s="78">
        <v>7185085</v>
      </c>
      <c r="AB22" s="78">
        <f t="shared" si="10"/>
        <v>44712035</v>
      </c>
      <c r="AC22" s="95">
        <f t="shared" si="11"/>
        <v>0.23798715379222216</v>
      </c>
      <c r="AD22" s="77">
        <v>48042513</v>
      </c>
      <c r="AE22" s="78">
        <v>4311274</v>
      </c>
      <c r="AF22" s="78">
        <f t="shared" si="12"/>
        <v>52353787</v>
      </c>
      <c r="AG22" s="78">
        <v>179840103</v>
      </c>
      <c r="AH22" s="78">
        <v>203551986</v>
      </c>
      <c r="AI22" s="79">
        <v>52353787</v>
      </c>
      <c r="AJ22" s="114">
        <f t="shared" si="13"/>
        <v>0.2911129727277792</v>
      </c>
      <c r="AK22" s="115">
        <f t="shared" si="14"/>
        <v>-0.14596369122256614</v>
      </c>
    </row>
    <row r="23" spans="1:37" ht="13" x14ac:dyDescent="0.3">
      <c r="A23" s="55" t="s">
        <v>101</v>
      </c>
      <c r="B23" s="56" t="s">
        <v>267</v>
      </c>
      <c r="C23" s="57" t="s">
        <v>268</v>
      </c>
      <c r="D23" s="77">
        <v>176951300</v>
      </c>
      <c r="E23" s="78">
        <v>23780256</v>
      </c>
      <c r="F23" s="79">
        <f t="shared" si="0"/>
        <v>200731556</v>
      </c>
      <c r="G23" s="77">
        <v>176951300</v>
      </c>
      <c r="H23" s="78">
        <v>23780256</v>
      </c>
      <c r="I23" s="79">
        <f t="shared" si="1"/>
        <v>200731556</v>
      </c>
      <c r="J23" s="77">
        <v>44815160</v>
      </c>
      <c r="K23" s="78">
        <v>8167373</v>
      </c>
      <c r="L23" s="78">
        <f t="shared" si="2"/>
        <v>52982533</v>
      </c>
      <c r="M23" s="95">
        <f t="shared" si="3"/>
        <v>0.26394720419543799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44815160</v>
      </c>
      <c r="AA23" s="78">
        <v>8167373</v>
      </c>
      <c r="AB23" s="78">
        <f t="shared" si="10"/>
        <v>52982533</v>
      </c>
      <c r="AC23" s="95">
        <f t="shared" si="11"/>
        <v>0.26394720419543799</v>
      </c>
      <c r="AD23" s="77">
        <v>38174994</v>
      </c>
      <c r="AE23" s="78">
        <v>5581536</v>
      </c>
      <c r="AF23" s="78">
        <f t="shared" si="12"/>
        <v>43756530</v>
      </c>
      <c r="AG23" s="78">
        <v>197071068</v>
      </c>
      <c r="AH23" s="78">
        <v>220631603</v>
      </c>
      <c r="AI23" s="79">
        <v>43756530</v>
      </c>
      <c r="AJ23" s="114">
        <f t="shared" si="13"/>
        <v>0.22203426633888237</v>
      </c>
      <c r="AK23" s="115">
        <f t="shared" si="14"/>
        <v>0.21084859791212884</v>
      </c>
    </row>
    <row r="24" spans="1:37" ht="13" x14ac:dyDescent="0.3">
      <c r="A24" s="55" t="s">
        <v>116</v>
      </c>
      <c r="B24" s="56" t="s">
        <v>269</v>
      </c>
      <c r="C24" s="57" t="s">
        <v>270</v>
      </c>
      <c r="D24" s="77">
        <v>1548982385</v>
      </c>
      <c r="E24" s="78">
        <v>180628958</v>
      </c>
      <c r="F24" s="79">
        <f t="shared" si="0"/>
        <v>1729611343</v>
      </c>
      <c r="G24" s="77">
        <v>1548982385</v>
      </c>
      <c r="H24" s="78">
        <v>180628958</v>
      </c>
      <c r="I24" s="79">
        <f t="shared" si="1"/>
        <v>1729611343</v>
      </c>
      <c r="J24" s="77">
        <v>304396818</v>
      </c>
      <c r="K24" s="78">
        <v>31016772</v>
      </c>
      <c r="L24" s="78">
        <f t="shared" si="2"/>
        <v>335413590</v>
      </c>
      <c r="M24" s="95">
        <f t="shared" si="3"/>
        <v>0.19392425434619737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304396818</v>
      </c>
      <c r="AA24" s="78">
        <v>31016772</v>
      </c>
      <c r="AB24" s="78">
        <f t="shared" si="10"/>
        <v>335413590</v>
      </c>
      <c r="AC24" s="95">
        <f t="shared" si="11"/>
        <v>0.19392425434619737</v>
      </c>
      <c r="AD24" s="77">
        <v>276245378</v>
      </c>
      <c r="AE24" s="78">
        <v>37498609</v>
      </c>
      <c r="AF24" s="78">
        <f t="shared" si="12"/>
        <v>313743987</v>
      </c>
      <c r="AG24" s="78">
        <v>1570299519</v>
      </c>
      <c r="AH24" s="78">
        <v>1590726643</v>
      </c>
      <c r="AI24" s="79">
        <v>313743987</v>
      </c>
      <c r="AJ24" s="114">
        <f t="shared" si="13"/>
        <v>0.19979881748916209</v>
      </c>
      <c r="AK24" s="115">
        <f t="shared" si="14"/>
        <v>6.9067787425038274E-2</v>
      </c>
    </row>
    <row r="25" spans="1:37" ht="14" x14ac:dyDescent="0.3">
      <c r="A25" s="58" t="s">
        <v>0</v>
      </c>
      <c r="B25" s="59" t="s">
        <v>271</v>
      </c>
      <c r="C25" s="60" t="s">
        <v>0</v>
      </c>
      <c r="D25" s="80">
        <f>SUM(D17:D24)</f>
        <v>11566007489</v>
      </c>
      <c r="E25" s="81">
        <f>SUM(E17:E24)</f>
        <v>1108691406</v>
      </c>
      <c r="F25" s="82">
        <f t="shared" si="0"/>
        <v>12674698895</v>
      </c>
      <c r="G25" s="80">
        <f>SUM(G17:G24)</f>
        <v>11566007489</v>
      </c>
      <c r="H25" s="81">
        <f>SUM(H17:H24)</f>
        <v>1108691406</v>
      </c>
      <c r="I25" s="82">
        <f t="shared" si="1"/>
        <v>12674698895</v>
      </c>
      <c r="J25" s="80">
        <f>SUM(J17:J24)</f>
        <v>2825287692</v>
      </c>
      <c r="K25" s="81">
        <f>SUM(K17:K24)</f>
        <v>143937768</v>
      </c>
      <c r="L25" s="81">
        <f t="shared" si="2"/>
        <v>2969225460</v>
      </c>
      <c r="M25" s="96">
        <f t="shared" si="3"/>
        <v>0.23426398406760732</v>
      </c>
      <c r="N25" s="80">
        <f>SUM(N17:N24)</f>
        <v>0</v>
      </c>
      <c r="O25" s="81">
        <f>SUM(O17:O24)</f>
        <v>0</v>
      </c>
      <c r="P25" s="81">
        <f t="shared" si="4"/>
        <v>0</v>
      </c>
      <c r="Q25" s="96">
        <f t="shared" si="5"/>
        <v>0</v>
      </c>
      <c r="R25" s="80">
        <f>SUM(R17:R24)</f>
        <v>0</v>
      </c>
      <c r="S25" s="81">
        <f>SUM(S17:S24)</f>
        <v>0</v>
      </c>
      <c r="T25" s="81">
        <f t="shared" si="6"/>
        <v>0</v>
      </c>
      <c r="U25" s="96">
        <f t="shared" si="7"/>
        <v>0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v>2825287692</v>
      </c>
      <c r="AA25" s="81">
        <v>143937768</v>
      </c>
      <c r="AB25" s="81">
        <f t="shared" si="10"/>
        <v>2969225460</v>
      </c>
      <c r="AC25" s="96">
        <f t="shared" si="11"/>
        <v>0.23426398406760732</v>
      </c>
      <c r="AD25" s="80">
        <f>SUM(AD17:AD24)</f>
        <v>2689525661</v>
      </c>
      <c r="AE25" s="81">
        <f>SUM(AE17:AE24)</f>
        <v>165137170</v>
      </c>
      <c r="AF25" s="81">
        <f t="shared" si="12"/>
        <v>2854662831</v>
      </c>
      <c r="AG25" s="81">
        <f>SUM(AG17:AG24)</f>
        <v>12497710435</v>
      </c>
      <c r="AH25" s="81">
        <f>SUM(AH17:AH24)</f>
        <v>12134251466</v>
      </c>
      <c r="AI25" s="82">
        <f>SUM(AI17:AI24)</f>
        <v>2854662831</v>
      </c>
      <c r="AJ25" s="116">
        <f t="shared" si="13"/>
        <v>0.22841486413427212</v>
      </c>
      <c r="AK25" s="117">
        <f t="shared" si="14"/>
        <v>4.013175488044185E-2</v>
      </c>
    </row>
    <row r="26" spans="1:37" ht="13" x14ac:dyDescent="0.3">
      <c r="A26" s="55" t="s">
        <v>101</v>
      </c>
      <c r="B26" s="56" t="s">
        <v>272</v>
      </c>
      <c r="C26" s="57" t="s">
        <v>273</v>
      </c>
      <c r="D26" s="77">
        <v>247909107</v>
      </c>
      <c r="E26" s="78">
        <v>37980868</v>
      </c>
      <c r="F26" s="79">
        <f t="shared" si="0"/>
        <v>285889975</v>
      </c>
      <c r="G26" s="77">
        <v>247909107</v>
      </c>
      <c r="H26" s="78">
        <v>37980868</v>
      </c>
      <c r="I26" s="79">
        <f t="shared" si="1"/>
        <v>285889975</v>
      </c>
      <c r="J26" s="77">
        <v>62011959</v>
      </c>
      <c r="K26" s="78">
        <v>-17545230</v>
      </c>
      <c r="L26" s="78">
        <f t="shared" si="2"/>
        <v>44466729</v>
      </c>
      <c r="M26" s="95">
        <f t="shared" si="3"/>
        <v>0.15553790929535041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62011959</v>
      </c>
      <c r="AA26" s="78">
        <v>-17545230</v>
      </c>
      <c r="AB26" s="78">
        <f t="shared" si="10"/>
        <v>44466729</v>
      </c>
      <c r="AC26" s="95">
        <f t="shared" si="11"/>
        <v>0.15553790929535041</v>
      </c>
      <c r="AD26" s="77">
        <v>58915966</v>
      </c>
      <c r="AE26" s="78">
        <v>-68583876</v>
      </c>
      <c r="AF26" s="78">
        <f t="shared" si="12"/>
        <v>-9667910</v>
      </c>
      <c r="AG26" s="78">
        <v>318941685</v>
      </c>
      <c r="AH26" s="78">
        <v>368243285</v>
      </c>
      <c r="AI26" s="79">
        <v>-9667910</v>
      </c>
      <c r="AJ26" s="114">
        <f t="shared" si="13"/>
        <v>-3.0312469190096617E-2</v>
      </c>
      <c r="AK26" s="115">
        <f t="shared" si="14"/>
        <v>-5.5994148683634828</v>
      </c>
    </row>
    <row r="27" spans="1:37" ht="13" x14ac:dyDescent="0.3">
      <c r="A27" s="55" t="s">
        <v>101</v>
      </c>
      <c r="B27" s="56" t="s">
        <v>274</v>
      </c>
      <c r="C27" s="57" t="s">
        <v>275</v>
      </c>
      <c r="D27" s="77">
        <v>861597506</v>
      </c>
      <c r="E27" s="78">
        <v>38986739</v>
      </c>
      <c r="F27" s="79">
        <f t="shared" si="0"/>
        <v>900584245</v>
      </c>
      <c r="G27" s="77">
        <v>861597506</v>
      </c>
      <c r="H27" s="78">
        <v>38986739</v>
      </c>
      <c r="I27" s="79">
        <f t="shared" si="1"/>
        <v>900584245</v>
      </c>
      <c r="J27" s="77">
        <v>180834673</v>
      </c>
      <c r="K27" s="78">
        <v>17862996</v>
      </c>
      <c r="L27" s="78">
        <f t="shared" si="2"/>
        <v>198697669</v>
      </c>
      <c r="M27" s="95">
        <f t="shared" si="3"/>
        <v>0.22063196208812202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180834673</v>
      </c>
      <c r="AA27" s="78">
        <v>17862996</v>
      </c>
      <c r="AB27" s="78">
        <f t="shared" si="10"/>
        <v>198697669</v>
      </c>
      <c r="AC27" s="95">
        <f t="shared" si="11"/>
        <v>0.22063196208812202</v>
      </c>
      <c r="AD27" s="77">
        <v>176830005</v>
      </c>
      <c r="AE27" s="78">
        <v>8669619</v>
      </c>
      <c r="AF27" s="78">
        <f t="shared" si="12"/>
        <v>185499624</v>
      </c>
      <c r="AG27" s="78">
        <v>894099015</v>
      </c>
      <c r="AH27" s="78">
        <v>897765692</v>
      </c>
      <c r="AI27" s="79">
        <v>185499624</v>
      </c>
      <c r="AJ27" s="114">
        <f t="shared" si="13"/>
        <v>0.20747100811871491</v>
      </c>
      <c r="AK27" s="115">
        <f t="shared" si="14"/>
        <v>7.1148634781060149E-2</v>
      </c>
    </row>
    <row r="28" spans="1:37" ht="13" x14ac:dyDescent="0.3">
      <c r="A28" s="55" t="s">
        <v>101</v>
      </c>
      <c r="B28" s="56" t="s">
        <v>276</v>
      </c>
      <c r="C28" s="57" t="s">
        <v>277</v>
      </c>
      <c r="D28" s="77">
        <v>1575165924</v>
      </c>
      <c r="E28" s="78">
        <v>151577520</v>
      </c>
      <c r="F28" s="79">
        <f t="shared" si="0"/>
        <v>1726743444</v>
      </c>
      <c r="G28" s="77">
        <v>1575165924</v>
      </c>
      <c r="H28" s="78">
        <v>151577520</v>
      </c>
      <c r="I28" s="79">
        <f t="shared" si="1"/>
        <v>1726743444</v>
      </c>
      <c r="J28" s="77">
        <v>311294174</v>
      </c>
      <c r="K28" s="78">
        <v>62561533</v>
      </c>
      <c r="L28" s="78">
        <f t="shared" si="2"/>
        <v>373855707</v>
      </c>
      <c r="M28" s="95">
        <f t="shared" si="3"/>
        <v>0.21650912201175845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311294174</v>
      </c>
      <c r="AA28" s="78">
        <v>62561533</v>
      </c>
      <c r="AB28" s="78">
        <f t="shared" si="10"/>
        <v>373855707</v>
      </c>
      <c r="AC28" s="95">
        <f t="shared" si="11"/>
        <v>0.21650912201175845</v>
      </c>
      <c r="AD28" s="77">
        <v>289557012</v>
      </c>
      <c r="AE28" s="78">
        <v>26141291</v>
      </c>
      <c r="AF28" s="78">
        <f t="shared" si="12"/>
        <v>315698303</v>
      </c>
      <c r="AG28" s="78">
        <v>1605313870</v>
      </c>
      <c r="AH28" s="78">
        <v>1661901989</v>
      </c>
      <c r="AI28" s="79">
        <v>315698303</v>
      </c>
      <c r="AJ28" s="114">
        <f t="shared" si="13"/>
        <v>0.19665830396145523</v>
      </c>
      <c r="AK28" s="115">
        <f t="shared" si="14"/>
        <v>0.1842182978094753</v>
      </c>
    </row>
    <row r="29" spans="1:37" ht="13" x14ac:dyDescent="0.3">
      <c r="A29" s="55" t="s">
        <v>116</v>
      </c>
      <c r="B29" s="56" t="s">
        <v>278</v>
      </c>
      <c r="C29" s="57" t="s">
        <v>279</v>
      </c>
      <c r="D29" s="77">
        <v>1054492944</v>
      </c>
      <c r="E29" s="78">
        <v>273623016</v>
      </c>
      <c r="F29" s="79">
        <f t="shared" si="0"/>
        <v>1328115960</v>
      </c>
      <c r="G29" s="77">
        <v>1054492944</v>
      </c>
      <c r="H29" s="78">
        <v>273623016</v>
      </c>
      <c r="I29" s="79">
        <f t="shared" si="1"/>
        <v>1328115960</v>
      </c>
      <c r="J29" s="77">
        <v>152182736</v>
      </c>
      <c r="K29" s="78">
        <v>4801050</v>
      </c>
      <c r="L29" s="78">
        <f t="shared" si="2"/>
        <v>156983786</v>
      </c>
      <c r="M29" s="95">
        <f t="shared" si="3"/>
        <v>0.11820036105883405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152182736</v>
      </c>
      <c r="AA29" s="78">
        <v>4801050</v>
      </c>
      <c r="AB29" s="78">
        <f t="shared" si="10"/>
        <v>156983786</v>
      </c>
      <c r="AC29" s="95">
        <f t="shared" si="11"/>
        <v>0.11820036105883405</v>
      </c>
      <c r="AD29" s="77">
        <v>125150205</v>
      </c>
      <c r="AE29" s="78">
        <v>40620168</v>
      </c>
      <c r="AF29" s="78">
        <f t="shared" si="12"/>
        <v>165770373</v>
      </c>
      <c r="AG29" s="78">
        <v>1275760632</v>
      </c>
      <c r="AH29" s="78">
        <v>1334900860</v>
      </c>
      <c r="AI29" s="79">
        <v>165770373</v>
      </c>
      <c r="AJ29" s="114">
        <f t="shared" si="13"/>
        <v>0.12993846090086905</v>
      </c>
      <c r="AK29" s="115">
        <f t="shared" si="14"/>
        <v>-5.3004567951355219E-2</v>
      </c>
    </row>
    <row r="30" spans="1:37" ht="14" x14ac:dyDescent="0.3">
      <c r="A30" s="58" t="s">
        <v>0</v>
      </c>
      <c r="B30" s="59" t="s">
        <v>280</v>
      </c>
      <c r="C30" s="60" t="s">
        <v>0</v>
      </c>
      <c r="D30" s="80">
        <f>SUM(D26:D29)</f>
        <v>3739165481</v>
      </c>
      <c r="E30" s="81">
        <f>SUM(E26:E29)</f>
        <v>502168143</v>
      </c>
      <c r="F30" s="82">
        <f t="shared" si="0"/>
        <v>4241333624</v>
      </c>
      <c r="G30" s="80">
        <f>SUM(G26:G29)</f>
        <v>3739165481</v>
      </c>
      <c r="H30" s="81">
        <f>SUM(H26:H29)</f>
        <v>502168143</v>
      </c>
      <c r="I30" s="82">
        <f t="shared" si="1"/>
        <v>4241333624</v>
      </c>
      <c r="J30" s="80">
        <f>SUM(J26:J29)</f>
        <v>706323542</v>
      </c>
      <c r="K30" s="81">
        <f>SUM(K26:K29)</f>
        <v>67680349</v>
      </c>
      <c r="L30" s="81">
        <f t="shared" si="2"/>
        <v>774003891</v>
      </c>
      <c r="M30" s="96">
        <f t="shared" si="3"/>
        <v>0.18249068798083307</v>
      </c>
      <c r="N30" s="80">
        <f>SUM(N26:N29)</f>
        <v>0</v>
      </c>
      <c r="O30" s="81">
        <f>SUM(O26:O29)</f>
        <v>0</v>
      </c>
      <c r="P30" s="81">
        <f t="shared" si="4"/>
        <v>0</v>
      </c>
      <c r="Q30" s="96">
        <f t="shared" si="5"/>
        <v>0</v>
      </c>
      <c r="R30" s="80">
        <f>SUM(R26:R29)</f>
        <v>0</v>
      </c>
      <c r="S30" s="81">
        <f>SUM(S26:S29)</f>
        <v>0</v>
      </c>
      <c r="T30" s="81">
        <f t="shared" si="6"/>
        <v>0</v>
      </c>
      <c r="U30" s="96">
        <f t="shared" si="7"/>
        <v>0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v>706323542</v>
      </c>
      <c r="AA30" s="81">
        <v>67680349</v>
      </c>
      <c r="AB30" s="81">
        <f t="shared" si="10"/>
        <v>774003891</v>
      </c>
      <c r="AC30" s="96">
        <f t="shared" si="11"/>
        <v>0.18249068798083307</v>
      </c>
      <c r="AD30" s="80">
        <f>SUM(AD26:AD29)</f>
        <v>650453188</v>
      </c>
      <c r="AE30" s="81">
        <f>SUM(AE26:AE29)</f>
        <v>6847202</v>
      </c>
      <c r="AF30" s="81">
        <f t="shared" si="12"/>
        <v>657300390</v>
      </c>
      <c r="AG30" s="81">
        <f>SUM(AG26:AG29)</f>
        <v>4094115202</v>
      </c>
      <c r="AH30" s="81">
        <f>SUM(AH26:AH29)</f>
        <v>4262811826</v>
      </c>
      <c r="AI30" s="82">
        <f>SUM(AI26:AI29)</f>
        <v>657300390</v>
      </c>
      <c r="AJ30" s="116">
        <f t="shared" si="13"/>
        <v>0.16054760493278372</v>
      </c>
      <c r="AK30" s="117">
        <f t="shared" si="14"/>
        <v>0.17754972121650492</v>
      </c>
    </row>
    <row r="31" spans="1:37" ht="13" x14ac:dyDescent="0.3">
      <c r="A31" s="55" t="s">
        <v>101</v>
      </c>
      <c r="B31" s="56" t="s">
        <v>281</v>
      </c>
      <c r="C31" s="57" t="s">
        <v>282</v>
      </c>
      <c r="D31" s="77">
        <v>486206215</v>
      </c>
      <c r="E31" s="78">
        <v>43779350</v>
      </c>
      <c r="F31" s="79">
        <f t="shared" si="0"/>
        <v>529985565</v>
      </c>
      <c r="G31" s="77">
        <v>486206215</v>
      </c>
      <c r="H31" s="78">
        <v>43779350</v>
      </c>
      <c r="I31" s="79">
        <f t="shared" si="1"/>
        <v>529985565</v>
      </c>
      <c r="J31" s="77">
        <v>157451439</v>
      </c>
      <c r="K31" s="78">
        <v>3978366</v>
      </c>
      <c r="L31" s="78">
        <f t="shared" si="2"/>
        <v>161429805</v>
      </c>
      <c r="M31" s="95">
        <f t="shared" si="3"/>
        <v>0.30459283358028816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157451439</v>
      </c>
      <c r="AA31" s="78">
        <v>3978366</v>
      </c>
      <c r="AB31" s="78">
        <f t="shared" si="10"/>
        <v>161429805</v>
      </c>
      <c r="AC31" s="95">
        <f t="shared" si="11"/>
        <v>0.30459283358028816</v>
      </c>
      <c r="AD31" s="77">
        <v>106306567</v>
      </c>
      <c r="AE31" s="78">
        <v>4493779</v>
      </c>
      <c r="AF31" s="78">
        <f t="shared" si="12"/>
        <v>110800346</v>
      </c>
      <c r="AG31" s="78">
        <v>487762374</v>
      </c>
      <c r="AH31" s="78">
        <v>502150413</v>
      </c>
      <c r="AI31" s="79">
        <v>110800346</v>
      </c>
      <c r="AJ31" s="114">
        <f t="shared" si="13"/>
        <v>0.22716050254421633</v>
      </c>
      <c r="AK31" s="115">
        <f t="shared" si="14"/>
        <v>0.45694314889594301</v>
      </c>
    </row>
    <row r="32" spans="1:37" ht="13" x14ac:dyDescent="0.3">
      <c r="A32" s="55" t="s">
        <v>101</v>
      </c>
      <c r="B32" s="56" t="s">
        <v>283</v>
      </c>
      <c r="C32" s="57" t="s">
        <v>284</v>
      </c>
      <c r="D32" s="77">
        <v>333063168</v>
      </c>
      <c r="E32" s="78">
        <v>55591859</v>
      </c>
      <c r="F32" s="79">
        <f t="shared" si="0"/>
        <v>388655027</v>
      </c>
      <c r="G32" s="77">
        <v>333063168</v>
      </c>
      <c r="H32" s="78">
        <v>55591859</v>
      </c>
      <c r="I32" s="79">
        <f t="shared" si="1"/>
        <v>388655027</v>
      </c>
      <c r="J32" s="77">
        <v>41907984</v>
      </c>
      <c r="K32" s="78">
        <v>12478703</v>
      </c>
      <c r="L32" s="78">
        <f t="shared" si="2"/>
        <v>54386687</v>
      </c>
      <c r="M32" s="95">
        <f t="shared" si="3"/>
        <v>0.13993563242911561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41907984</v>
      </c>
      <c r="AA32" s="78">
        <v>12478703</v>
      </c>
      <c r="AB32" s="78">
        <f t="shared" si="10"/>
        <v>54386687</v>
      </c>
      <c r="AC32" s="95">
        <f t="shared" si="11"/>
        <v>0.13993563242911561</v>
      </c>
      <c r="AD32" s="77">
        <v>66913253</v>
      </c>
      <c r="AE32" s="78">
        <v>17152413</v>
      </c>
      <c r="AF32" s="78">
        <f t="shared" si="12"/>
        <v>84065666</v>
      </c>
      <c r="AG32" s="78">
        <v>402280147</v>
      </c>
      <c r="AH32" s="78">
        <v>407652619</v>
      </c>
      <c r="AI32" s="79">
        <v>84065666</v>
      </c>
      <c r="AJ32" s="114">
        <f t="shared" si="13"/>
        <v>0.20897294243058931</v>
      </c>
      <c r="AK32" s="115">
        <f t="shared" si="14"/>
        <v>-0.35304518969730159</v>
      </c>
    </row>
    <row r="33" spans="1:37" ht="13" x14ac:dyDescent="0.3">
      <c r="A33" s="55" t="s">
        <v>101</v>
      </c>
      <c r="B33" s="56" t="s">
        <v>285</v>
      </c>
      <c r="C33" s="57" t="s">
        <v>286</v>
      </c>
      <c r="D33" s="77">
        <v>335856990</v>
      </c>
      <c r="E33" s="78">
        <v>82351927</v>
      </c>
      <c r="F33" s="79">
        <f t="shared" si="0"/>
        <v>418208917</v>
      </c>
      <c r="G33" s="77">
        <v>335856990</v>
      </c>
      <c r="H33" s="78">
        <v>82351927</v>
      </c>
      <c r="I33" s="79">
        <f t="shared" si="1"/>
        <v>418208917</v>
      </c>
      <c r="J33" s="77">
        <v>59259578</v>
      </c>
      <c r="K33" s="78">
        <v>15103673</v>
      </c>
      <c r="L33" s="78">
        <f t="shared" si="2"/>
        <v>74363251</v>
      </c>
      <c r="M33" s="95">
        <f t="shared" si="3"/>
        <v>0.17781364284014059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59259578</v>
      </c>
      <c r="AA33" s="78">
        <v>15103673</v>
      </c>
      <c r="AB33" s="78">
        <f t="shared" si="10"/>
        <v>74363251</v>
      </c>
      <c r="AC33" s="95">
        <f t="shared" si="11"/>
        <v>0.17781364284014059</v>
      </c>
      <c r="AD33" s="77">
        <v>46176973</v>
      </c>
      <c r="AE33" s="78">
        <v>18044488</v>
      </c>
      <c r="AF33" s="78">
        <f t="shared" si="12"/>
        <v>64221461</v>
      </c>
      <c r="AG33" s="78">
        <v>364906857</v>
      </c>
      <c r="AH33" s="78">
        <v>424515065</v>
      </c>
      <c r="AI33" s="79">
        <v>64221461</v>
      </c>
      <c r="AJ33" s="114">
        <f t="shared" si="13"/>
        <v>0.17599411950759808</v>
      </c>
      <c r="AK33" s="115">
        <f t="shared" si="14"/>
        <v>0.15791901713354051</v>
      </c>
    </row>
    <row r="34" spans="1:37" ht="13" x14ac:dyDescent="0.3">
      <c r="A34" s="55" t="s">
        <v>101</v>
      </c>
      <c r="B34" s="56" t="s">
        <v>287</v>
      </c>
      <c r="C34" s="57" t="s">
        <v>288</v>
      </c>
      <c r="D34" s="77">
        <v>451362459</v>
      </c>
      <c r="E34" s="78">
        <v>64618156</v>
      </c>
      <c r="F34" s="79">
        <f t="shared" si="0"/>
        <v>515980615</v>
      </c>
      <c r="G34" s="77">
        <v>451362459</v>
      </c>
      <c r="H34" s="78">
        <v>64618156</v>
      </c>
      <c r="I34" s="79">
        <f t="shared" si="1"/>
        <v>515980615</v>
      </c>
      <c r="J34" s="77">
        <v>124371214</v>
      </c>
      <c r="K34" s="78">
        <v>14809707</v>
      </c>
      <c r="L34" s="78">
        <f t="shared" si="2"/>
        <v>139180921</v>
      </c>
      <c r="M34" s="95">
        <f t="shared" si="3"/>
        <v>0.26974060062314548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124371214</v>
      </c>
      <c r="AA34" s="78">
        <v>14809707</v>
      </c>
      <c r="AB34" s="78">
        <f t="shared" si="10"/>
        <v>139180921</v>
      </c>
      <c r="AC34" s="95">
        <f t="shared" si="11"/>
        <v>0.26974060062314548</v>
      </c>
      <c r="AD34" s="77">
        <v>105982484</v>
      </c>
      <c r="AE34" s="78">
        <v>15361442</v>
      </c>
      <c r="AF34" s="78">
        <f t="shared" si="12"/>
        <v>121343926</v>
      </c>
      <c r="AG34" s="78">
        <v>541307272</v>
      </c>
      <c r="AH34" s="78">
        <v>531553835</v>
      </c>
      <c r="AI34" s="79">
        <v>121343926</v>
      </c>
      <c r="AJ34" s="114">
        <f t="shared" si="13"/>
        <v>0.22416829087047624</v>
      </c>
      <c r="AK34" s="115">
        <f t="shared" si="14"/>
        <v>0.14699536753079845</v>
      </c>
    </row>
    <row r="35" spans="1:37" ht="13" x14ac:dyDescent="0.3">
      <c r="A35" s="55" t="s">
        <v>116</v>
      </c>
      <c r="B35" s="56" t="s">
        <v>289</v>
      </c>
      <c r="C35" s="57" t="s">
        <v>290</v>
      </c>
      <c r="D35" s="77">
        <v>656222312</v>
      </c>
      <c r="E35" s="78">
        <v>244964495</v>
      </c>
      <c r="F35" s="79">
        <f t="shared" si="0"/>
        <v>901186807</v>
      </c>
      <c r="G35" s="77">
        <v>656222312</v>
      </c>
      <c r="H35" s="78">
        <v>244964495</v>
      </c>
      <c r="I35" s="79">
        <f t="shared" si="1"/>
        <v>901186807</v>
      </c>
      <c r="J35" s="77">
        <v>147136392</v>
      </c>
      <c r="K35" s="78">
        <v>34749171</v>
      </c>
      <c r="L35" s="78">
        <f t="shared" si="2"/>
        <v>181885563</v>
      </c>
      <c r="M35" s="95">
        <f t="shared" si="3"/>
        <v>0.20182892335661989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147136392</v>
      </c>
      <c r="AA35" s="78">
        <v>34749171</v>
      </c>
      <c r="AB35" s="78">
        <f t="shared" si="10"/>
        <v>181885563</v>
      </c>
      <c r="AC35" s="95">
        <f t="shared" si="11"/>
        <v>0.20182892335661989</v>
      </c>
      <c r="AD35" s="77">
        <v>119706215</v>
      </c>
      <c r="AE35" s="78">
        <v>41176172</v>
      </c>
      <c r="AF35" s="78">
        <f t="shared" si="12"/>
        <v>160882387</v>
      </c>
      <c r="AG35" s="78">
        <v>949446978</v>
      </c>
      <c r="AH35" s="78">
        <v>909846046</v>
      </c>
      <c r="AI35" s="79">
        <v>160882387</v>
      </c>
      <c r="AJ35" s="114">
        <f t="shared" si="13"/>
        <v>0.16944852185310763</v>
      </c>
      <c r="AK35" s="115">
        <f t="shared" si="14"/>
        <v>0.13054987802984308</v>
      </c>
    </row>
    <row r="36" spans="1:37" ht="14" x14ac:dyDescent="0.3">
      <c r="A36" s="58" t="s">
        <v>0</v>
      </c>
      <c r="B36" s="59" t="s">
        <v>291</v>
      </c>
      <c r="C36" s="60" t="s">
        <v>0</v>
      </c>
      <c r="D36" s="80">
        <f>SUM(D31:D35)</f>
        <v>2262711144</v>
      </c>
      <c r="E36" s="81">
        <f>SUM(E31:E35)</f>
        <v>491305787</v>
      </c>
      <c r="F36" s="82">
        <f t="shared" si="0"/>
        <v>2754016931</v>
      </c>
      <c r="G36" s="80">
        <f>SUM(G31:G35)</f>
        <v>2262711144</v>
      </c>
      <c r="H36" s="81">
        <f>SUM(H31:H35)</f>
        <v>491305787</v>
      </c>
      <c r="I36" s="82">
        <f t="shared" si="1"/>
        <v>2754016931</v>
      </c>
      <c r="J36" s="80">
        <f>SUM(J31:J35)</f>
        <v>530126607</v>
      </c>
      <c r="K36" s="81">
        <f>SUM(K31:K35)</f>
        <v>81119620</v>
      </c>
      <c r="L36" s="81">
        <f t="shared" si="2"/>
        <v>611246227</v>
      </c>
      <c r="M36" s="96">
        <f t="shared" si="3"/>
        <v>0.22194715657686709</v>
      </c>
      <c r="N36" s="80">
        <f>SUM(N31:N35)</f>
        <v>0</v>
      </c>
      <c r="O36" s="81">
        <f>SUM(O31:O35)</f>
        <v>0</v>
      </c>
      <c r="P36" s="81">
        <f t="shared" si="4"/>
        <v>0</v>
      </c>
      <c r="Q36" s="96">
        <f t="shared" si="5"/>
        <v>0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v>530126607</v>
      </c>
      <c r="AA36" s="81">
        <v>81119620</v>
      </c>
      <c r="AB36" s="81">
        <f t="shared" si="10"/>
        <v>611246227</v>
      </c>
      <c r="AC36" s="96">
        <f t="shared" si="11"/>
        <v>0.22194715657686709</v>
      </c>
      <c r="AD36" s="80">
        <f>SUM(AD31:AD35)</f>
        <v>445085492</v>
      </c>
      <c r="AE36" s="81">
        <f>SUM(AE31:AE35)</f>
        <v>96228294</v>
      </c>
      <c r="AF36" s="81">
        <f t="shared" si="12"/>
        <v>541313786</v>
      </c>
      <c r="AG36" s="81">
        <f>SUM(AG31:AG35)</f>
        <v>2745703628</v>
      </c>
      <c r="AH36" s="81">
        <f>SUM(AH31:AH35)</f>
        <v>2775717978</v>
      </c>
      <c r="AI36" s="82">
        <f>SUM(AI31:AI35)</f>
        <v>541313786</v>
      </c>
      <c r="AJ36" s="116">
        <f t="shared" si="13"/>
        <v>0.1971493865833942</v>
      </c>
      <c r="AK36" s="117">
        <f t="shared" si="14"/>
        <v>0.12919020872673648</v>
      </c>
    </row>
    <row r="37" spans="1:37" ht="13" x14ac:dyDescent="0.3">
      <c r="A37" s="55" t="s">
        <v>101</v>
      </c>
      <c r="B37" s="56" t="s">
        <v>69</v>
      </c>
      <c r="C37" s="57" t="s">
        <v>70</v>
      </c>
      <c r="D37" s="77">
        <v>2849756239</v>
      </c>
      <c r="E37" s="78">
        <v>235557737</v>
      </c>
      <c r="F37" s="79">
        <f t="shared" si="0"/>
        <v>3085313976</v>
      </c>
      <c r="G37" s="77">
        <v>2849756239</v>
      </c>
      <c r="H37" s="78">
        <v>235557737</v>
      </c>
      <c r="I37" s="79">
        <f t="shared" si="1"/>
        <v>3085313976</v>
      </c>
      <c r="J37" s="77">
        <v>658816994</v>
      </c>
      <c r="K37" s="78">
        <v>24895941</v>
      </c>
      <c r="L37" s="78">
        <f t="shared" si="2"/>
        <v>683712935</v>
      </c>
      <c r="M37" s="95">
        <f t="shared" si="3"/>
        <v>0.2216023848199753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658816994</v>
      </c>
      <c r="AA37" s="78">
        <v>24895941</v>
      </c>
      <c r="AB37" s="78">
        <f t="shared" si="10"/>
        <v>683712935</v>
      </c>
      <c r="AC37" s="95">
        <f t="shared" si="11"/>
        <v>0.2216023848199753</v>
      </c>
      <c r="AD37" s="77">
        <v>642167327</v>
      </c>
      <c r="AE37" s="78">
        <v>13074336</v>
      </c>
      <c r="AF37" s="78">
        <f t="shared" si="12"/>
        <v>655241663</v>
      </c>
      <c r="AG37" s="78">
        <v>2790945899</v>
      </c>
      <c r="AH37" s="78">
        <v>2832711146</v>
      </c>
      <c r="AI37" s="79">
        <v>655241663</v>
      </c>
      <c r="AJ37" s="114">
        <f t="shared" si="13"/>
        <v>0.23477404676126973</v>
      </c>
      <c r="AK37" s="115">
        <f t="shared" si="14"/>
        <v>4.3451559337123635E-2</v>
      </c>
    </row>
    <row r="38" spans="1:37" ht="13" x14ac:dyDescent="0.3">
      <c r="A38" s="55" t="s">
        <v>101</v>
      </c>
      <c r="B38" s="56" t="s">
        <v>292</v>
      </c>
      <c r="C38" s="57" t="s">
        <v>293</v>
      </c>
      <c r="D38" s="77">
        <v>136172348</v>
      </c>
      <c r="E38" s="78">
        <v>26346958</v>
      </c>
      <c r="F38" s="79">
        <f t="shared" si="0"/>
        <v>162519306</v>
      </c>
      <c r="G38" s="77">
        <v>136172348</v>
      </c>
      <c r="H38" s="78">
        <v>26346958</v>
      </c>
      <c r="I38" s="79">
        <f t="shared" si="1"/>
        <v>162519306</v>
      </c>
      <c r="J38" s="77">
        <v>26256006</v>
      </c>
      <c r="K38" s="78">
        <v>6204748</v>
      </c>
      <c r="L38" s="78">
        <f t="shared" si="2"/>
        <v>32460754</v>
      </c>
      <c r="M38" s="95">
        <f t="shared" si="3"/>
        <v>0.19973475643564464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26256006</v>
      </c>
      <c r="AA38" s="78">
        <v>6204748</v>
      </c>
      <c r="AB38" s="78">
        <f t="shared" si="10"/>
        <v>32460754</v>
      </c>
      <c r="AC38" s="95">
        <f t="shared" si="11"/>
        <v>0.19973475643564464</v>
      </c>
      <c r="AD38" s="77">
        <v>32440182</v>
      </c>
      <c r="AE38" s="78">
        <v>27671735</v>
      </c>
      <c r="AF38" s="78">
        <f t="shared" si="12"/>
        <v>60111917</v>
      </c>
      <c r="AG38" s="78">
        <v>153250089</v>
      </c>
      <c r="AH38" s="78">
        <v>190684900</v>
      </c>
      <c r="AI38" s="79">
        <v>60111917</v>
      </c>
      <c r="AJ38" s="114">
        <f t="shared" si="13"/>
        <v>0.39224719145187575</v>
      </c>
      <c r="AK38" s="115">
        <f t="shared" si="14"/>
        <v>-0.4599946962263739</v>
      </c>
    </row>
    <row r="39" spans="1:37" ht="13" x14ac:dyDescent="0.3">
      <c r="A39" s="55" t="s">
        <v>101</v>
      </c>
      <c r="B39" s="56" t="s">
        <v>294</v>
      </c>
      <c r="C39" s="57" t="s">
        <v>295</v>
      </c>
      <c r="D39" s="77">
        <v>155684823</v>
      </c>
      <c r="E39" s="78">
        <v>86900504</v>
      </c>
      <c r="F39" s="79">
        <f t="shared" si="0"/>
        <v>242585327</v>
      </c>
      <c r="G39" s="77">
        <v>155684823</v>
      </c>
      <c r="H39" s="78">
        <v>86900504</v>
      </c>
      <c r="I39" s="79">
        <f t="shared" si="1"/>
        <v>242585327</v>
      </c>
      <c r="J39" s="77">
        <v>28069237</v>
      </c>
      <c r="K39" s="78">
        <v>7058379</v>
      </c>
      <c r="L39" s="78">
        <f t="shared" si="2"/>
        <v>35127616</v>
      </c>
      <c r="M39" s="95">
        <f t="shared" si="3"/>
        <v>0.14480519672980879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28069237</v>
      </c>
      <c r="AA39" s="78">
        <v>7058379</v>
      </c>
      <c r="AB39" s="78">
        <f t="shared" si="10"/>
        <v>35127616</v>
      </c>
      <c r="AC39" s="95">
        <f t="shared" si="11"/>
        <v>0.14480519672980879</v>
      </c>
      <c r="AD39" s="77">
        <v>36544405</v>
      </c>
      <c r="AE39" s="78">
        <v>2924300</v>
      </c>
      <c r="AF39" s="78">
        <f t="shared" si="12"/>
        <v>39468705</v>
      </c>
      <c r="AG39" s="78">
        <v>216076984</v>
      </c>
      <c r="AH39" s="78">
        <v>261766837</v>
      </c>
      <c r="AI39" s="79">
        <v>39468705</v>
      </c>
      <c r="AJ39" s="114">
        <f t="shared" si="13"/>
        <v>0.18266038459700085</v>
      </c>
      <c r="AK39" s="115">
        <f t="shared" si="14"/>
        <v>-0.10998812856920437</v>
      </c>
    </row>
    <row r="40" spans="1:37" ht="13" x14ac:dyDescent="0.3">
      <c r="A40" s="55" t="s">
        <v>116</v>
      </c>
      <c r="B40" s="56" t="s">
        <v>296</v>
      </c>
      <c r="C40" s="57" t="s">
        <v>297</v>
      </c>
      <c r="D40" s="77">
        <v>304148885</v>
      </c>
      <c r="E40" s="78">
        <v>126845781</v>
      </c>
      <c r="F40" s="79">
        <f t="shared" si="0"/>
        <v>430994666</v>
      </c>
      <c r="G40" s="77">
        <v>304148885</v>
      </c>
      <c r="H40" s="78">
        <v>126845781</v>
      </c>
      <c r="I40" s="79">
        <f t="shared" si="1"/>
        <v>430994666</v>
      </c>
      <c r="J40" s="77">
        <v>70328291</v>
      </c>
      <c r="K40" s="78">
        <v>39213276</v>
      </c>
      <c r="L40" s="78">
        <f t="shared" si="2"/>
        <v>109541567</v>
      </c>
      <c r="M40" s="95">
        <f t="shared" si="3"/>
        <v>0.25415991343150407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70328291</v>
      </c>
      <c r="AA40" s="78">
        <v>39213276</v>
      </c>
      <c r="AB40" s="78">
        <f t="shared" si="10"/>
        <v>109541567</v>
      </c>
      <c r="AC40" s="95">
        <f t="shared" si="11"/>
        <v>0.25415991343150407</v>
      </c>
      <c r="AD40" s="77">
        <v>69481525</v>
      </c>
      <c r="AE40" s="78">
        <v>29255893</v>
      </c>
      <c r="AF40" s="78">
        <f t="shared" si="12"/>
        <v>98737418</v>
      </c>
      <c r="AG40" s="78">
        <v>369881752</v>
      </c>
      <c r="AH40" s="78">
        <v>410225332</v>
      </c>
      <c r="AI40" s="79">
        <v>98737418</v>
      </c>
      <c r="AJ40" s="114">
        <f t="shared" si="13"/>
        <v>0.26694319864690164</v>
      </c>
      <c r="AK40" s="115">
        <f t="shared" si="14"/>
        <v>0.10942304567858963</v>
      </c>
    </row>
    <row r="41" spans="1:37" ht="14" x14ac:dyDescent="0.3">
      <c r="A41" s="58" t="s">
        <v>0</v>
      </c>
      <c r="B41" s="59" t="s">
        <v>298</v>
      </c>
      <c r="C41" s="60" t="s">
        <v>0</v>
      </c>
      <c r="D41" s="80">
        <f>SUM(D37:D40)</f>
        <v>3445762295</v>
      </c>
      <c r="E41" s="81">
        <f>SUM(E37:E40)</f>
        <v>475650980</v>
      </c>
      <c r="F41" s="82">
        <f t="shared" si="0"/>
        <v>3921413275</v>
      </c>
      <c r="G41" s="80">
        <f>SUM(G37:G40)</f>
        <v>3445762295</v>
      </c>
      <c r="H41" s="81">
        <f>SUM(H37:H40)</f>
        <v>475650980</v>
      </c>
      <c r="I41" s="82">
        <f t="shared" si="1"/>
        <v>3921413275</v>
      </c>
      <c r="J41" s="80">
        <f>SUM(J37:J40)</f>
        <v>783470528</v>
      </c>
      <c r="K41" s="81">
        <f>SUM(K37:K40)</f>
        <v>77372344</v>
      </c>
      <c r="L41" s="81">
        <f t="shared" si="2"/>
        <v>860842872</v>
      </c>
      <c r="M41" s="96">
        <f t="shared" si="3"/>
        <v>0.21952362876111292</v>
      </c>
      <c r="N41" s="80">
        <f>SUM(N37:N40)</f>
        <v>0</v>
      </c>
      <c r="O41" s="81">
        <f>SUM(O37:O40)</f>
        <v>0</v>
      </c>
      <c r="P41" s="81">
        <f t="shared" si="4"/>
        <v>0</v>
      </c>
      <c r="Q41" s="96">
        <f t="shared" si="5"/>
        <v>0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v>783470528</v>
      </c>
      <c r="AA41" s="81">
        <v>77372344</v>
      </c>
      <c r="AB41" s="81">
        <f t="shared" si="10"/>
        <v>860842872</v>
      </c>
      <c r="AC41" s="96">
        <f t="shared" si="11"/>
        <v>0.21952362876111292</v>
      </c>
      <c r="AD41" s="80">
        <f>SUM(AD37:AD40)</f>
        <v>780633439</v>
      </c>
      <c r="AE41" s="81">
        <f>SUM(AE37:AE40)</f>
        <v>72926264</v>
      </c>
      <c r="AF41" s="81">
        <f t="shared" si="12"/>
        <v>853559703</v>
      </c>
      <c r="AG41" s="81">
        <f>SUM(AG37:AG40)</f>
        <v>3530154724</v>
      </c>
      <c r="AH41" s="81">
        <f>SUM(AH37:AH40)</f>
        <v>3695388215</v>
      </c>
      <c r="AI41" s="82">
        <f>SUM(AI37:AI40)</f>
        <v>853559703</v>
      </c>
      <c r="AJ41" s="116">
        <f t="shared" si="13"/>
        <v>0.24179101759960139</v>
      </c>
      <c r="AK41" s="117">
        <f t="shared" si="14"/>
        <v>8.5327001431791949E-3</v>
      </c>
    </row>
    <row r="42" spans="1:37" ht="13" x14ac:dyDescent="0.3">
      <c r="A42" s="55" t="s">
        <v>101</v>
      </c>
      <c r="B42" s="56" t="s">
        <v>299</v>
      </c>
      <c r="C42" s="57" t="s">
        <v>300</v>
      </c>
      <c r="D42" s="77">
        <v>226057033</v>
      </c>
      <c r="E42" s="78">
        <v>18142965</v>
      </c>
      <c r="F42" s="79">
        <f t="shared" ref="F42:F74" si="15">$D42      +$E42</f>
        <v>244199998</v>
      </c>
      <c r="G42" s="77">
        <v>226057033</v>
      </c>
      <c r="H42" s="78">
        <v>18142965</v>
      </c>
      <c r="I42" s="79">
        <f t="shared" ref="I42:I74" si="16">$G42      +$H42</f>
        <v>244199998</v>
      </c>
      <c r="J42" s="77">
        <v>52757024</v>
      </c>
      <c r="K42" s="78">
        <v>4324023</v>
      </c>
      <c r="L42" s="78">
        <f t="shared" ref="L42:L74" si="17">$J42      +$K42</f>
        <v>57081047</v>
      </c>
      <c r="M42" s="95">
        <f t="shared" ref="M42:M74" si="18">IF(($F42      =0),0,($L42      /$F42      ))</f>
        <v>0.23374712312651205</v>
      </c>
      <c r="N42" s="77">
        <v>0</v>
      </c>
      <c r="O42" s="78">
        <v>0</v>
      </c>
      <c r="P42" s="78">
        <f t="shared" ref="P42:P74" si="19">$N42      +$O42</f>
        <v>0</v>
      </c>
      <c r="Q42" s="95">
        <f t="shared" ref="Q42:Q74" si="20">IF(($F42      =0),0,($P42      /$F42      ))</f>
        <v>0</v>
      </c>
      <c r="R42" s="77">
        <v>0</v>
      </c>
      <c r="S42" s="78">
        <v>0</v>
      </c>
      <c r="T42" s="78">
        <f t="shared" ref="T42:T74" si="21">$R42      +$S42</f>
        <v>0</v>
      </c>
      <c r="U42" s="95">
        <f t="shared" ref="U42:U74" si="22">IF(($I42      =0),0,($T42      /$I42      ))</f>
        <v>0</v>
      </c>
      <c r="V42" s="77">
        <v>0</v>
      </c>
      <c r="W42" s="78">
        <v>0</v>
      </c>
      <c r="X42" s="78">
        <f t="shared" ref="X42:X74" si="23">$V42      +$W42</f>
        <v>0</v>
      </c>
      <c r="Y42" s="95">
        <f t="shared" ref="Y42:Y74" si="24">IF(($I42      =0),0,($X42      /$I42      ))</f>
        <v>0</v>
      </c>
      <c r="Z42" s="77">
        <v>52757024</v>
      </c>
      <c r="AA42" s="78">
        <v>4324023</v>
      </c>
      <c r="AB42" s="78">
        <f t="shared" ref="AB42:AB74" si="25">$Z42      +$AA42</f>
        <v>57081047</v>
      </c>
      <c r="AC42" s="95">
        <f t="shared" ref="AC42:AC74" si="26">IF(($F42      =0),0,($AB42      /$F42      ))</f>
        <v>0.23374712312651205</v>
      </c>
      <c r="AD42" s="77">
        <v>49617634</v>
      </c>
      <c r="AE42" s="78">
        <v>11062976</v>
      </c>
      <c r="AF42" s="78">
        <f t="shared" ref="AF42:AF74" si="27">$AD42      +$AE42</f>
        <v>60680610</v>
      </c>
      <c r="AG42" s="78">
        <v>261701560</v>
      </c>
      <c r="AH42" s="78">
        <v>260273960</v>
      </c>
      <c r="AI42" s="79">
        <v>60680610</v>
      </c>
      <c r="AJ42" s="114">
        <f t="shared" ref="AJ42:AJ74" si="28">IF(($AG42      =0),0,($AI42      /$AG42      ))</f>
        <v>0.23186950051042876</v>
      </c>
      <c r="AK42" s="115">
        <f t="shared" ref="AK42:AK74" si="29">IF(($AF42      =0),0,(($L42      /$AF42      )-1))</f>
        <v>-5.9319822262828281E-2</v>
      </c>
    </row>
    <row r="43" spans="1:37" ht="13" x14ac:dyDescent="0.3">
      <c r="A43" s="55" t="s">
        <v>101</v>
      </c>
      <c r="B43" s="56" t="s">
        <v>301</v>
      </c>
      <c r="C43" s="57" t="s">
        <v>302</v>
      </c>
      <c r="D43" s="77">
        <v>380390264</v>
      </c>
      <c r="E43" s="78">
        <v>55753667</v>
      </c>
      <c r="F43" s="79">
        <f t="shared" si="15"/>
        <v>436143931</v>
      </c>
      <c r="G43" s="77">
        <v>380390264</v>
      </c>
      <c r="H43" s="78">
        <v>55753667</v>
      </c>
      <c r="I43" s="79">
        <f t="shared" si="16"/>
        <v>436143931</v>
      </c>
      <c r="J43" s="77">
        <v>93469167</v>
      </c>
      <c r="K43" s="78">
        <v>13082573</v>
      </c>
      <c r="L43" s="78">
        <f t="shared" si="17"/>
        <v>106551740</v>
      </c>
      <c r="M43" s="95">
        <f t="shared" si="18"/>
        <v>0.24430407584875921</v>
      </c>
      <c r="N43" s="77">
        <v>0</v>
      </c>
      <c r="O43" s="78">
        <v>0</v>
      </c>
      <c r="P43" s="78">
        <f t="shared" si="19"/>
        <v>0</v>
      </c>
      <c r="Q43" s="95">
        <f t="shared" si="20"/>
        <v>0</v>
      </c>
      <c r="R43" s="77">
        <v>0</v>
      </c>
      <c r="S43" s="78">
        <v>0</v>
      </c>
      <c r="T43" s="78">
        <f t="shared" si="21"/>
        <v>0</v>
      </c>
      <c r="U43" s="95">
        <f t="shared" si="22"/>
        <v>0</v>
      </c>
      <c r="V43" s="77">
        <v>0</v>
      </c>
      <c r="W43" s="78">
        <v>0</v>
      </c>
      <c r="X43" s="78">
        <f t="shared" si="23"/>
        <v>0</v>
      </c>
      <c r="Y43" s="95">
        <f t="shared" si="24"/>
        <v>0</v>
      </c>
      <c r="Z43" s="77">
        <v>93469167</v>
      </c>
      <c r="AA43" s="78">
        <v>13082573</v>
      </c>
      <c r="AB43" s="78">
        <f t="shared" si="25"/>
        <v>106551740</v>
      </c>
      <c r="AC43" s="95">
        <f t="shared" si="26"/>
        <v>0.24430407584875921</v>
      </c>
      <c r="AD43" s="77">
        <v>80381087</v>
      </c>
      <c r="AE43" s="78">
        <v>12430396</v>
      </c>
      <c r="AF43" s="78">
        <f t="shared" si="27"/>
        <v>92811483</v>
      </c>
      <c r="AG43" s="78">
        <v>387063486</v>
      </c>
      <c r="AH43" s="78">
        <v>414466464</v>
      </c>
      <c r="AI43" s="79">
        <v>92811483</v>
      </c>
      <c r="AJ43" s="114">
        <f t="shared" si="28"/>
        <v>0.23978361782232283</v>
      </c>
      <c r="AK43" s="115">
        <f t="shared" si="29"/>
        <v>0.14804479527603287</v>
      </c>
    </row>
    <row r="44" spans="1:37" ht="13" x14ac:dyDescent="0.3">
      <c r="A44" s="55" t="s">
        <v>101</v>
      </c>
      <c r="B44" s="56" t="s">
        <v>303</v>
      </c>
      <c r="C44" s="57" t="s">
        <v>304</v>
      </c>
      <c r="D44" s="77">
        <v>1166197505</v>
      </c>
      <c r="E44" s="78">
        <v>78002288</v>
      </c>
      <c r="F44" s="79">
        <f t="shared" si="15"/>
        <v>1244199793</v>
      </c>
      <c r="G44" s="77">
        <v>1166197505</v>
      </c>
      <c r="H44" s="78">
        <v>78002288</v>
      </c>
      <c r="I44" s="79">
        <f t="shared" si="16"/>
        <v>1244199793</v>
      </c>
      <c r="J44" s="77">
        <v>268971480</v>
      </c>
      <c r="K44" s="78">
        <v>9635634</v>
      </c>
      <c r="L44" s="78">
        <f t="shared" si="17"/>
        <v>278607114</v>
      </c>
      <c r="M44" s="95">
        <f t="shared" si="18"/>
        <v>0.22392473907122729</v>
      </c>
      <c r="N44" s="77">
        <v>0</v>
      </c>
      <c r="O44" s="78">
        <v>0</v>
      </c>
      <c r="P44" s="78">
        <f t="shared" si="19"/>
        <v>0</v>
      </c>
      <c r="Q44" s="95">
        <f t="shared" si="20"/>
        <v>0</v>
      </c>
      <c r="R44" s="77">
        <v>0</v>
      </c>
      <c r="S44" s="78">
        <v>0</v>
      </c>
      <c r="T44" s="78">
        <f t="shared" si="21"/>
        <v>0</v>
      </c>
      <c r="U44" s="95">
        <f t="shared" si="22"/>
        <v>0</v>
      </c>
      <c r="V44" s="77">
        <v>0</v>
      </c>
      <c r="W44" s="78">
        <v>0</v>
      </c>
      <c r="X44" s="78">
        <f t="shared" si="23"/>
        <v>0</v>
      </c>
      <c r="Y44" s="95">
        <f t="shared" si="24"/>
        <v>0</v>
      </c>
      <c r="Z44" s="77">
        <v>268971480</v>
      </c>
      <c r="AA44" s="78">
        <v>9635634</v>
      </c>
      <c r="AB44" s="78">
        <f t="shared" si="25"/>
        <v>278607114</v>
      </c>
      <c r="AC44" s="95">
        <f t="shared" si="26"/>
        <v>0.22392473907122729</v>
      </c>
      <c r="AD44" s="77">
        <v>235069358</v>
      </c>
      <c r="AE44" s="78">
        <v>17408228</v>
      </c>
      <c r="AF44" s="78">
        <f t="shared" si="27"/>
        <v>252477586</v>
      </c>
      <c r="AG44" s="78">
        <v>930693010</v>
      </c>
      <c r="AH44" s="78">
        <v>1063655783</v>
      </c>
      <c r="AI44" s="79">
        <v>252477586</v>
      </c>
      <c r="AJ44" s="114">
        <f t="shared" si="28"/>
        <v>0.27127912564853152</v>
      </c>
      <c r="AK44" s="115">
        <f t="shared" si="29"/>
        <v>0.10349246605993767</v>
      </c>
    </row>
    <row r="45" spans="1:37" ht="13" x14ac:dyDescent="0.3">
      <c r="A45" s="55" t="s">
        <v>101</v>
      </c>
      <c r="B45" s="56" t="s">
        <v>305</v>
      </c>
      <c r="C45" s="57" t="s">
        <v>306</v>
      </c>
      <c r="D45" s="77">
        <v>219057901</v>
      </c>
      <c r="E45" s="78">
        <v>43191305</v>
      </c>
      <c r="F45" s="79">
        <f t="shared" si="15"/>
        <v>262249206</v>
      </c>
      <c r="G45" s="77">
        <v>219057901</v>
      </c>
      <c r="H45" s="78">
        <v>43191305</v>
      </c>
      <c r="I45" s="79">
        <f t="shared" si="16"/>
        <v>262249206</v>
      </c>
      <c r="J45" s="77">
        <v>56388187</v>
      </c>
      <c r="K45" s="78">
        <v>-105194656</v>
      </c>
      <c r="L45" s="78">
        <f t="shared" si="17"/>
        <v>-48806469</v>
      </c>
      <c r="M45" s="95">
        <f t="shared" si="18"/>
        <v>-0.18610721360963817</v>
      </c>
      <c r="N45" s="77">
        <v>0</v>
      </c>
      <c r="O45" s="78">
        <v>0</v>
      </c>
      <c r="P45" s="78">
        <f t="shared" si="19"/>
        <v>0</v>
      </c>
      <c r="Q45" s="95">
        <f t="shared" si="20"/>
        <v>0</v>
      </c>
      <c r="R45" s="77">
        <v>0</v>
      </c>
      <c r="S45" s="78">
        <v>0</v>
      </c>
      <c r="T45" s="78">
        <f t="shared" si="21"/>
        <v>0</v>
      </c>
      <c r="U45" s="95">
        <f t="shared" si="22"/>
        <v>0</v>
      </c>
      <c r="V45" s="77">
        <v>0</v>
      </c>
      <c r="W45" s="78">
        <v>0</v>
      </c>
      <c r="X45" s="78">
        <f t="shared" si="23"/>
        <v>0</v>
      </c>
      <c r="Y45" s="95">
        <f t="shared" si="24"/>
        <v>0</v>
      </c>
      <c r="Z45" s="77">
        <v>56388187</v>
      </c>
      <c r="AA45" s="78">
        <v>-105194656</v>
      </c>
      <c r="AB45" s="78">
        <f t="shared" si="25"/>
        <v>-48806469</v>
      </c>
      <c r="AC45" s="95">
        <f t="shared" si="26"/>
        <v>-0.18610721360963817</v>
      </c>
      <c r="AD45" s="77">
        <v>57081417</v>
      </c>
      <c r="AE45" s="78">
        <v>6849026</v>
      </c>
      <c r="AF45" s="78">
        <f t="shared" si="27"/>
        <v>63930443</v>
      </c>
      <c r="AG45" s="78">
        <v>256617540</v>
      </c>
      <c r="AH45" s="78">
        <v>240687527</v>
      </c>
      <c r="AI45" s="79">
        <v>63930443</v>
      </c>
      <c r="AJ45" s="114">
        <f t="shared" si="28"/>
        <v>0.24912733167031373</v>
      </c>
      <c r="AK45" s="115">
        <f t="shared" si="29"/>
        <v>-1.7634307961857858</v>
      </c>
    </row>
    <row r="46" spans="1:37" ht="13" x14ac:dyDescent="0.3">
      <c r="A46" s="55" t="s">
        <v>101</v>
      </c>
      <c r="B46" s="56" t="s">
        <v>307</v>
      </c>
      <c r="C46" s="57" t="s">
        <v>308</v>
      </c>
      <c r="D46" s="77">
        <v>580064383</v>
      </c>
      <c r="E46" s="78">
        <v>52328981</v>
      </c>
      <c r="F46" s="79">
        <f t="shared" si="15"/>
        <v>632393364</v>
      </c>
      <c r="G46" s="77">
        <v>580064383</v>
      </c>
      <c r="H46" s="78">
        <v>52328981</v>
      </c>
      <c r="I46" s="79">
        <f t="shared" si="16"/>
        <v>632393364</v>
      </c>
      <c r="J46" s="77">
        <v>158709694</v>
      </c>
      <c r="K46" s="78">
        <v>19597251</v>
      </c>
      <c r="L46" s="78">
        <f t="shared" si="17"/>
        <v>178306945</v>
      </c>
      <c r="M46" s="95">
        <f t="shared" si="18"/>
        <v>0.28195574961789133</v>
      </c>
      <c r="N46" s="77">
        <v>0</v>
      </c>
      <c r="O46" s="78">
        <v>0</v>
      </c>
      <c r="P46" s="78">
        <f t="shared" si="19"/>
        <v>0</v>
      </c>
      <c r="Q46" s="95">
        <f t="shared" si="20"/>
        <v>0</v>
      </c>
      <c r="R46" s="77">
        <v>0</v>
      </c>
      <c r="S46" s="78">
        <v>0</v>
      </c>
      <c r="T46" s="78">
        <f t="shared" si="21"/>
        <v>0</v>
      </c>
      <c r="U46" s="95">
        <f t="shared" si="22"/>
        <v>0</v>
      </c>
      <c r="V46" s="77">
        <v>0</v>
      </c>
      <c r="W46" s="78">
        <v>0</v>
      </c>
      <c r="X46" s="78">
        <f t="shared" si="23"/>
        <v>0</v>
      </c>
      <c r="Y46" s="95">
        <f t="shared" si="24"/>
        <v>0</v>
      </c>
      <c r="Z46" s="77">
        <v>158709694</v>
      </c>
      <c r="AA46" s="78">
        <v>19597251</v>
      </c>
      <c r="AB46" s="78">
        <f t="shared" si="25"/>
        <v>178306945</v>
      </c>
      <c r="AC46" s="95">
        <f t="shared" si="26"/>
        <v>0.28195574961789133</v>
      </c>
      <c r="AD46" s="77">
        <v>156594532</v>
      </c>
      <c r="AE46" s="78">
        <v>29436824</v>
      </c>
      <c r="AF46" s="78">
        <f t="shared" si="27"/>
        <v>186031356</v>
      </c>
      <c r="AG46" s="78">
        <v>550579981</v>
      </c>
      <c r="AH46" s="78">
        <v>701806707</v>
      </c>
      <c r="AI46" s="79">
        <v>186031356</v>
      </c>
      <c r="AJ46" s="114">
        <f t="shared" si="28"/>
        <v>0.33788252827884785</v>
      </c>
      <c r="AK46" s="115">
        <f t="shared" si="29"/>
        <v>-4.1522091576863041E-2</v>
      </c>
    </row>
    <row r="47" spans="1:37" ht="13" x14ac:dyDescent="0.3">
      <c r="A47" s="55" t="s">
        <v>116</v>
      </c>
      <c r="B47" s="56" t="s">
        <v>309</v>
      </c>
      <c r="C47" s="57" t="s">
        <v>310</v>
      </c>
      <c r="D47" s="77">
        <v>553766368</v>
      </c>
      <c r="E47" s="78">
        <v>742877267</v>
      </c>
      <c r="F47" s="79">
        <f t="shared" si="15"/>
        <v>1296643635</v>
      </c>
      <c r="G47" s="77">
        <v>553766368</v>
      </c>
      <c r="H47" s="78">
        <v>742877267</v>
      </c>
      <c r="I47" s="79">
        <f t="shared" si="16"/>
        <v>1296643635</v>
      </c>
      <c r="J47" s="77">
        <v>206581512</v>
      </c>
      <c r="K47" s="78">
        <v>121102433</v>
      </c>
      <c r="L47" s="78">
        <f t="shared" si="17"/>
        <v>327683945</v>
      </c>
      <c r="M47" s="95">
        <f t="shared" si="18"/>
        <v>0.25271704279796198</v>
      </c>
      <c r="N47" s="77">
        <v>0</v>
      </c>
      <c r="O47" s="78">
        <v>0</v>
      </c>
      <c r="P47" s="78">
        <f t="shared" si="19"/>
        <v>0</v>
      </c>
      <c r="Q47" s="95">
        <f t="shared" si="20"/>
        <v>0</v>
      </c>
      <c r="R47" s="77">
        <v>0</v>
      </c>
      <c r="S47" s="78">
        <v>0</v>
      </c>
      <c r="T47" s="78">
        <f t="shared" si="21"/>
        <v>0</v>
      </c>
      <c r="U47" s="95">
        <f t="shared" si="22"/>
        <v>0</v>
      </c>
      <c r="V47" s="77">
        <v>0</v>
      </c>
      <c r="W47" s="78">
        <v>0</v>
      </c>
      <c r="X47" s="78">
        <f t="shared" si="23"/>
        <v>0</v>
      </c>
      <c r="Y47" s="95">
        <f t="shared" si="24"/>
        <v>0</v>
      </c>
      <c r="Z47" s="77">
        <v>206581512</v>
      </c>
      <c r="AA47" s="78">
        <v>121102433</v>
      </c>
      <c r="AB47" s="78">
        <f t="shared" si="25"/>
        <v>327683945</v>
      </c>
      <c r="AC47" s="95">
        <f t="shared" si="26"/>
        <v>0.25271704279796198</v>
      </c>
      <c r="AD47" s="77">
        <v>168955404</v>
      </c>
      <c r="AE47" s="78">
        <v>216644164</v>
      </c>
      <c r="AF47" s="78">
        <f t="shared" si="27"/>
        <v>385599568</v>
      </c>
      <c r="AG47" s="78">
        <v>1268231168</v>
      </c>
      <c r="AH47" s="78">
        <v>1762964784</v>
      </c>
      <c r="AI47" s="79">
        <v>385599568</v>
      </c>
      <c r="AJ47" s="114">
        <f t="shared" si="28"/>
        <v>0.30404517546126103</v>
      </c>
      <c r="AK47" s="115">
        <f t="shared" si="29"/>
        <v>-0.15019628600828727</v>
      </c>
    </row>
    <row r="48" spans="1:37" ht="14" x14ac:dyDescent="0.3">
      <c r="A48" s="58" t="s">
        <v>0</v>
      </c>
      <c r="B48" s="59" t="s">
        <v>311</v>
      </c>
      <c r="C48" s="60" t="s">
        <v>0</v>
      </c>
      <c r="D48" s="80">
        <f>SUM(D42:D47)</f>
        <v>3125533454</v>
      </c>
      <c r="E48" s="81">
        <f>SUM(E42:E47)</f>
        <v>990296473</v>
      </c>
      <c r="F48" s="82">
        <f t="shared" si="15"/>
        <v>4115829927</v>
      </c>
      <c r="G48" s="80">
        <f>SUM(G42:G47)</f>
        <v>3125533454</v>
      </c>
      <c r="H48" s="81">
        <f>SUM(H42:H47)</f>
        <v>990296473</v>
      </c>
      <c r="I48" s="82">
        <f t="shared" si="16"/>
        <v>4115829927</v>
      </c>
      <c r="J48" s="80">
        <f>SUM(J42:J47)</f>
        <v>836877064</v>
      </c>
      <c r="K48" s="81">
        <f>SUM(K42:K47)</f>
        <v>62547258</v>
      </c>
      <c r="L48" s="81">
        <f t="shared" si="17"/>
        <v>899424322</v>
      </c>
      <c r="M48" s="96">
        <f t="shared" si="18"/>
        <v>0.21852805824160576</v>
      </c>
      <c r="N48" s="80">
        <f>SUM(N42:N47)</f>
        <v>0</v>
      </c>
      <c r="O48" s="81">
        <f>SUM(O42:O47)</f>
        <v>0</v>
      </c>
      <c r="P48" s="81">
        <f t="shared" si="19"/>
        <v>0</v>
      </c>
      <c r="Q48" s="96">
        <f t="shared" si="20"/>
        <v>0</v>
      </c>
      <c r="R48" s="80">
        <f>SUM(R42:R47)</f>
        <v>0</v>
      </c>
      <c r="S48" s="81">
        <f>SUM(S42:S47)</f>
        <v>0</v>
      </c>
      <c r="T48" s="81">
        <f t="shared" si="21"/>
        <v>0</v>
      </c>
      <c r="U48" s="96">
        <f t="shared" si="22"/>
        <v>0</v>
      </c>
      <c r="V48" s="80">
        <f>SUM(V42:V47)</f>
        <v>0</v>
      </c>
      <c r="W48" s="81">
        <f>SUM(W42:W47)</f>
        <v>0</v>
      </c>
      <c r="X48" s="81">
        <f t="shared" si="23"/>
        <v>0</v>
      </c>
      <c r="Y48" s="96">
        <f t="shared" si="24"/>
        <v>0</v>
      </c>
      <c r="Z48" s="80">
        <v>836877064</v>
      </c>
      <c r="AA48" s="81">
        <v>62547258</v>
      </c>
      <c r="AB48" s="81">
        <f t="shared" si="25"/>
        <v>899424322</v>
      </c>
      <c r="AC48" s="96">
        <f t="shared" si="26"/>
        <v>0.21852805824160576</v>
      </c>
      <c r="AD48" s="80">
        <f>SUM(AD42:AD47)</f>
        <v>747699432</v>
      </c>
      <c r="AE48" s="81">
        <f>SUM(AE42:AE47)</f>
        <v>293831614</v>
      </c>
      <c r="AF48" s="81">
        <f t="shared" si="27"/>
        <v>1041531046</v>
      </c>
      <c r="AG48" s="81">
        <f>SUM(AG42:AG47)</f>
        <v>3654886745</v>
      </c>
      <c r="AH48" s="81">
        <f>SUM(AH42:AH47)</f>
        <v>4443855225</v>
      </c>
      <c r="AI48" s="82">
        <f>SUM(AI42:AI47)</f>
        <v>1041531046</v>
      </c>
      <c r="AJ48" s="116">
        <f t="shared" si="28"/>
        <v>0.28496944465511748</v>
      </c>
      <c r="AK48" s="117">
        <f t="shared" si="29"/>
        <v>-0.136440218988921</v>
      </c>
    </row>
    <row r="49" spans="1:37" ht="13" x14ac:dyDescent="0.3">
      <c r="A49" s="55" t="s">
        <v>101</v>
      </c>
      <c r="B49" s="56" t="s">
        <v>312</v>
      </c>
      <c r="C49" s="57" t="s">
        <v>313</v>
      </c>
      <c r="D49" s="77">
        <v>304384965</v>
      </c>
      <c r="E49" s="78">
        <v>39592590</v>
      </c>
      <c r="F49" s="79">
        <f t="shared" si="15"/>
        <v>343977555</v>
      </c>
      <c r="G49" s="77">
        <v>304384965</v>
      </c>
      <c r="H49" s="78">
        <v>39592590</v>
      </c>
      <c r="I49" s="79">
        <f t="shared" si="16"/>
        <v>343977555</v>
      </c>
      <c r="J49" s="77">
        <v>54041467</v>
      </c>
      <c r="K49" s="78">
        <v>5898496</v>
      </c>
      <c r="L49" s="78">
        <f t="shared" si="17"/>
        <v>59939963</v>
      </c>
      <c r="M49" s="95">
        <f t="shared" si="18"/>
        <v>0.17425544814980734</v>
      </c>
      <c r="N49" s="77">
        <v>0</v>
      </c>
      <c r="O49" s="78">
        <v>0</v>
      </c>
      <c r="P49" s="78">
        <f t="shared" si="19"/>
        <v>0</v>
      </c>
      <c r="Q49" s="95">
        <f t="shared" si="20"/>
        <v>0</v>
      </c>
      <c r="R49" s="77">
        <v>0</v>
      </c>
      <c r="S49" s="78">
        <v>0</v>
      </c>
      <c r="T49" s="78">
        <f t="shared" si="21"/>
        <v>0</v>
      </c>
      <c r="U49" s="95">
        <f t="shared" si="22"/>
        <v>0</v>
      </c>
      <c r="V49" s="77">
        <v>0</v>
      </c>
      <c r="W49" s="78">
        <v>0</v>
      </c>
      <c r="X49" s="78">
        <f t="shared" si="23"/>
        <v>0</v>
      </c>
      <c r="Y49" s="95">
        <f t="shared" si="24"/>
        <v>0</v>
      </c>
      <c r="Z49" s="77">
        <v>54041467</v>
      </c>
      <c r="AA49" s="78">
        <v>5898496</v>
      </c>
      <c r="AB49" s="78">
        <f t="shared" si="25"/>
        <v>59939963</v>
      </c>
      <c r="AC49" s="95">
        <f t="shared" si="26"/>
        <v>0.17425544814980734</v>
      </c>
      <c r="AD49" s="77">
        <v>62590243</v>
      </c>
      <c r="AE49" s="78">
        <v>6448207</v>
      </c>
      <c r="AF49" s="78">
        <f t="shared" si="27"/>
        <v>69038450</v>
      </c>
      <c r="AG49" s="78">
        <v>332049461</v>
      </c>
      <c r="AH49" s="78">
        <v>368621172</v>
      </c>
      <c r="AI49" s="79">
        <v>69038450</v>
      </c>
      <c r="AJ49" s="114">
        <f t="shared" si="28"/>
        <v>0.20791616342964039</v>
      </c>
      <c r="AK49" s="115">
        <f t="shared" si="29"/>
        <v>-0.13178869166384821</v>
      </c>
    </row>
    <row r="50" spans="1:37" ht="13" x14ac:dyDescent="0.3">
      <c r="A50" s="55" t="s">
        <v>101</v>
      </c>
      <c r="B50" s="56" t="s">
        <v>314</v>
      </c>
      <c r="C50" s="57" t="s">
        <v>315</v>
      </c>
      <c r="D50" s="77">
        <v>326146273</v>
      </c>
      <c r="E50" s="78">
        <v>46337218</v>
      </c>
      <c r="F50" s="79">
        <f t="shared" si="15"/>
        <v>372483491</v>
      </c>
      <c r="G50" s="77">
        <v>326146273</v>
      </c>
      <c r="H50" s="78">
        <v>46337218</v>
      </c>
      <c r="I50" s="79">
        <f t="shared" si="16"/>
        <v>372483491</v>
      </c>
      <c r="J50" s="77">
        <v>83619332</v>
      </c>
      <c r="K50" s="78">
        <v>6911713</v>
      </c>
      <c r="L50" s="78">
        <f t="shared" si="17"/>
        <v>90531045</v>
      </c>
      <c r="M50" s="95">
        <f t="shared" si="18"/>
        <v>0.24304713413459711</v>
      </c>
      <c r="N50" s="77">
        <v>0</v>
      </c>
      <c r="O50" s="78">
        <v>0</v>
      </c>
      <c r="P50" s="78">
        <f t="shared" si="19"/>
        <v>0</v>
      </c>
      <c r="Q50" s="95">
        <f t="shared" si="20"/>
        <v>0</v>
      </c>
      <c r="R50" s="77">
        <v>0</v>
      </c>
      <c r="S50" s="78">
        <v>0</v>
      </c>
      <c r="T50" s="78">
        <f t="shared" si="21"/>
        <v>0</v>
      </c>
      <c r="U50" s="95">
        <f t="shared" si="22"/>
        <v>0</v>
      </c>
      <c r="V50" s="77">
        <v>0</v>
      </c>
      <c r="W50" s="78">
        <v>0</v>
      </c>
      <c r="X50" s="78">
        <f t="shared" si="23"/>
        <v>0</v>
      </c>
      <c r="Y50" s="95">
        <f t="shared" si="24"/>
        <v>0</v>
      </c>
      <c r="Z50" s="77">
        <v>83619332</v>
      </c>
      <c r="AA50" s="78">
        <v>6911713</v>
      </c>
      <c r="AB50" s="78">
        <f t="shared" si="25"/>
        <v>90531045</v>
      </c>
      <c r="AC50" s="95">
        <f t="shared" si="26"/>
        <v>0.24304713413459711</v>
      </c>
      <c r="AD50" s="77">
        <v>88337219</v>
      </c>
      <c r="AE50" s="78">
        <v>-231581181</v>
      </c>
      <c r="AF50" s="78">
        <f t="shared" si="27"/>
        <v>-143243962</v>
      </c>
      <c r="AG50" s="78">
        <v>405093470</v>
      </c>
      <c r="AH50" s="78">
        <v>463173304</v>
      </c>
      <c r="AI50" s="79">
        <v>-143243962</v>
      </c>
      <c r="AJ50" s="114">
        <f t="shared" si="28"/>
        <v>-0.35360718601561264</v>
      </c>
      <c r="AK50" s="115">
        <f t="shared" si="29"/>
        <v>-1.6320060108362542</v>
      </c>
    </row>
    <row r="51" spans="1:37" ht="13" x14ac:dyDescent="0.3">
      <c r="A51" s="55" t="s">
        <v>101</v>
      </c>
      <c r="B51" s="56" t="s">
        <v>316</v>
      </c>
      <c r="C51" s="57" t="s">
        <v>317</v>
      </c>
      <c r="D51" s="77">
        <v>330565010</v>
      </c>
      <c r="E51" s="78">
        <v>45873824</v>
      </c>
      <c r="F51" s="79">
        <f t="shared" si="15"/>
        <v>376438834</v>
      </c>
      <c r="G51" s="77">
        <v>330565010</v>
      </c>
      <c r="H51" s="78">
        <v>45873824</v>
      </c>
      <c r="I51" s="79">
        <f t="shared" si="16"/>
        <v>376438834</v>
      </c>
      <c r="J51" s="77">
        <v>84585525</v>
      </c>
      <c r="K51" s="78">
        <v>-156899741</v>
      </c>
      <c r="L51" s="78">
        <f t="shared" si="17"/>
        <v>-72314216</v>
      </c>
      <c r="M51" s="95">
        <f t="shared" si="18"/>
        <v>-0.19210083941552109</v>
      </c>
      <c r="N51" s="77">
        <v>0</v>
      </c>
      <c r="O51" s="78">
        <v>0</v>
      </c>
      <c r="P51" s="78">
        <f t="shared" si="19"/>
        <v>0</v>
      </c>
      <c r="Q51" s="95">
        <f t="shared" si="20"/>
        <v>0</v>
      </c>
      <c r="R51" s="77">
        <v>0</v>
      </c>
      <c r="S51" s="78">
        <v>0</v>
      </c>
      <c r="T51" s="78">
        <f t="shared" si="21"/>
        <v>0</v>
      </c>
      <c r="U51" s="95">
        <f t="shared" si="22"/>
        <v>0</v>
      </c>
      <c r="V51" s="77">
        <v>0</v>
      </c>
      <c r="W51" s="78">
        <v>0</v>
      </c>
      <c r="X51" s="78">
        <f t="shared" si="23"/>
        <v>0</v>
      </c>
      <c r="Y51" s="95">
        <f t="shared" si="24"/>
        <v>0</v>
      </c>
      <c r="Z51" s="77">
        <v>84585525</v>
      </c>
      <c r="AA51" s="78">
        <v>-156899741</v>
      </c>
      <c r="AB51" s="78">
        <f t="shared" si="25"/>
        <v>-72314216</v>
      </c>
      <c r="AC51" s="95">
        <f t="shared" si="26"/>
        <v>-0.19210083941552109</v>
      </c>
      <c r="AD51" s="77">
        <v>49659460</v>
      </c>
      <c r="AE51" s="78">
        <v>2159820</v>
      </c>
      <c r="AF51" s="78">
        <f t="shared" si="27"/>
        <v>51819280</v>
      </c>
      <c r="AG51" s="78">
        <v>363394895</v>
      </c>
      <c r="AH51" s="78">
        <v>348360022</v>
      </c>
      <c r="AI51" s="79">
        <v>51819280</v>
      </c>
      <c r="AJ51" s="114">
        <f t="shared" si="28"/>
        <v>0.14259771040537045</v>
      </c>
      <c r="AK51" s="115">
        <f t="shared" si="29"/>
        <v>-2.3955079267793762</v>
      </c>
    </row>
    <row r="52" spans="1:37" ht="13" x14ac:dyDescent="0.3">
      <c r="A52" s="55" t="s">
        <v>101</v>
      </c>
      <c r="B52" s="56" t="s">
        <v>318</v>
      </c>
      <c r="C52" s="57" t="s">
        <v>319</v>
      </c>
      <c r="D52" s="77">
        <v>231434488</v>
      </c>
      <c r="E52" s="78">
        <v>35362564</v>
      </c>
      <c r="F52" s="79">
        <f t="shared" si="15"/>
        <v>266797052</v>
      </c>
      <c r="G52" s="77">
        <v>231434488</v>
      </c>
      <c r="H52" s="78">
        <v>35362564</v>
      </c>
      <c r="I52" s="79">
        <f t="shared" si="16"/>
        <v>266797052</v>
      </c>
      <c r="J52" s="77">
        <v>75282902</v>
      </c>
      <c r="K52" s="78">
        <v>16771416</v>
      </c>
      <c r="L52" s="78">
        <f t="shared" si="17"/>
        <v>92054318</v>
      </c>
      <c r="M52" s="95">
        <f t="shared" si="18"/>
        <v>0.3450349893671239</v>
      </c>
      <c r="N52" s="77">
        <v>0</v>
      </c>
      <c r="O52" s="78">
        <v>0</v>
      </c>
      <c r="P52" s="78">
        <f t="shared" si="19"/>
        <v>0</v>
      </c>
      <c r="Q52" s="95">
        <f t="shared" si="20"/>
        <v>0</v>
      </c>
      <c r="R52" s="77">
        <v>0</v>
      </c>
      <c r="S52" s="78">
        <v>0</v>
      </c>
      <c r="T52" s="78">
        <f t="shared" si="21"/>
        <v>0</v>
      </c>
      <c r="U52" s="95">
        <f t="shared" si="22"/>
        <v>0</v>
      </c>
      <c r="V52" s="77">
        <v>0</v>
      </c>
      <c r="W52" s="78">
        <v>0</v>
      </c>
      <c r="X52" s="78">
        <f t="shared" si="23"/>
        <v>0</v>
      </c>
      <c r="Y52" s="95">
        <f t="shared" si="24"/>
        <v>0</v>
      </c>
      <c r="Z52" s="77">
        <v>75282902</v>
      </c>
      <c r="AA52" s="78">
        <v>16771416</v>
      </c>
      <c r="AB52" s="78">
        <f t="shared" si="25"/>
        <v>92054318</v>
      </c>
      <c r="AC52" s="95">
        <f t="shared" si="26"/>
        <v>0.3450349893671239</v>
      </c>
      <c r="AD52" s="77">
        <v>47124901</v>
      </c>
      <c r="AE52" s="78">
        <v>5461406</v>
      </c>
      <c r="AF52" s="78">
        <f t="shared" si="27"/>
        <v>52586307</v>
      </c>
      <c r="AG52" s="78">
        <v>266695410</v>
      </c>
      <c r="AH52" s="78">
        <v>273777239</v>
      </c>
      <c r="AI52" s="79">
        <v>52586307</v>
      </c>
      <c r="AJ52" s="114">
        <f t="shared" si="28"/>
        <v>0.19717739799121403</v>
      </c>
      <c r="AK52" s="115">
        <f t="shared" si="29"/>
        <v>0.7505377968450988</v>
      </c>
    </row>
    <row r="53" spans="1:37" ht="13" x14ac:dyDescent="0.3">
      <c r="A53" s="55" t="s">
        <v>116</v>
      </c>
      <c r="B53" s="56" t="s">
        <v>320</v>
      </c>
      <c r="C53" s="57" t="s">
        <v>321</v>
      </c>
      <c r="D53" s="77">
        <v>810130921</v>
      </c>
      <c r="E53" s="78">
        <v>235745241</v>
      </c>
      <c r="F53" s="79">
        <f t="shared" si="15"/>
        <v>1045876162</v>
      </c>
      <c r="G53" s="77">
        <v>810130921</v>
      </c>
      <c r="H53" s="78">
        <v>235745241</v>
      </c>
      <c r="I53" s="79">
        <f t="shared" si="16"/>
        <v>1045876162</v>
      </c>
      <c r="J53" s="77">
        <v>217054049</v>
      </c>
      <c r="K53" s="78">
        <v>-3232565963</v>
      </c>
      <c r="L53" s="78">
        <f t="shared" si="17"/>
        <v>-3015511914</v>
      </c>
      <c r="M53" s="95">
        <f t="shared" si="18"/>
        <v>-2.8832399318037045</v>
      </c>
      <c r="N53" s="77">
        <v>0</v>
      </c>
      <c r="O53" s="78">
        <v>0</v>
      </c>
      <c r="P53" s="78">
        <f t="shared" si="19"/>
        <v>0</v>
      </c>
      <c r="Q53" s="95">
        <f t="shared" si="20"/>
        <v>0</v>
      </c>
      <c r="R53" s="77">
        <v>0</v>
      </c>
      <c r="S53" s="78">
        <v>0</v>
      </c>
      <c r="T53" s="78">
        <f t="shared" si="21"/>
        <v>0</v>
      </c>
      <c r="U53" s="95">
        <f t="shared" si="22"/>
        <v>0</v>
      </c>
      <c r="V53" s="77">
        <v>0</v>
      </c>
      <c r="W53" s="78">
        <v>0</v>
      </c>
      <c r="X53" s="78">
        <f t="shared" si="23"/>
        <v>0</v>
      </c>
      <c r="Y53" s="95">
        <f t="shared" si="24"/>
        <v>0</v>
      </c>
      <c r="Z53" s="77">
        <v>217054049</v>
      </c>
      <c r="AA53" s="78">
        <v>-3232565963</v>
      </c>
      <c r="AB53" s="78">
        <f t="shared" si="25"/>
        <v>-3015511914</v>
      </c>
      <c r="AC53" s="95">
        <f t="shared" si="26"/>
        <v>-2.8832399318037045</v>
      </c>
      <c r="AD53" s="77">
        <v>206110406</v>
      </c>
      <c r="AE53" s="78">
        <v>47326578</v>
      </c>
      <c r="AF53" s="78">
        <f t="shared" si="27"/>
        <v>253436984</v>
      </c>
      <c r="AG53" s="78">
        <v>944444516</v>
      </c>
      <c r="AH53" s="78">
        <v>932686104</v>
      </c>
      <c r="AI53" s="79">
        <v>253436984</v>
      </c>
      <c r="AJ53" s="114">
        <f t="shared" si="28"/>
        <v>0.26834502155127132</v>
      </c>
      <c r="AK53" s="115">
        <f t="shared" si="29"/>
        <v>-12.898468275648357</v>
      </c>
    </row>
    <row r="54" spans="1:37" ht="14" x14ac:dyDescent="0.3">
      <c r="A54" s="58" t="s">
        <v>0</v>
      </c>
      <c r="B54" s="59" t="s">
        <v>322</v>
      </c>
      <c r="C54" s="60" t="s">
        <v>0</v>
      </c>
      <c r="D54" s="80">
        <f>SUM(D49:D53)</f>
        <v>2002661657</v>
      </c>
      <c r="E54" s="81">
        <f>SUM(E49:E53)</f>
        <v>402911437</v>
      </c>
      <c r="F54" s="82">
        <f t="shared" si="15"/>
        <v>2405573094</v>
      </c>
      <c r="G54" s="80">
        <f>SUM(G49:G53)</f>
        <v>2002661657</v>
      </c>
      <c r="H54" s="81">
        <f>SUM(H49:H53)</f>
        <v>402911437</v>
      </c>
      <c r="I54" s="82">
        <f t="shared" si="16"/>
        <v>2405573094</v>
      </c>
      <c r="J54" s="80">
        <f>SUM(J49:J53)</f>
        <v>514583275</v>
      </c>
      <c r="K54" s="81">
        <f>SUM(K49:K53)</f>
        <v>-3359884079</v>
      </c>
      <c r="L54" s="81">
        <f t="shared" si="17"/>
        <v>-2845300804</v>
      </c>
      <c r="M54" s="96">
        <f t="shared" si="18"/>
        <v>-1.1827954058418646</v>
      </c>
      <c r="N54" s="80">
        <f>SUM(N49:N53)</f>
        <v>0</v>
      </c>
      <c r="O54" s="81">
        <f>SUM(O49:O53)</f>
        <v>0</v>
      </c>
      <c r="P54" s="81">
        <f t="shared" si="19"/>
        <v>0</v>
      </c>
      <c r="Q54" s="96">
        <f t="shared" si="20"/>
        <v>0</v>
      </c>
      <c r="R54" s="80">
        <f>SUM(R49:R53)</f>
        <v>0</v>
      </c>
      <c r="S54" s="81">
        <f>SUM(S49:S53)</f>
        <v>0</v>
      </c>
      <c r="T54" s="81">
        <f t="shared" si="21"/>
        <v>0</v>
      </c>
      <c r="U54" s="96">
        <f t="shared" si="22"/>
        <v>0</v>
      </c>
      <c r="V54" s="80">
        <f>SUM(V49:V53)</f>
        <v>0</v>
      </c>
      <c r="W54" s="81">
        <f>SUM(W49:W53)</f>
        <v>0</v>
      </c>
      <c r="X54" s="81">
        <f t="shared" si="23"/>
        <v>0</v>
      </c>
      <c r="Y54" s="96">
        <f t="shared" si="24"/>
        <v>0</v>
      </c>
      <c r="Z54" s="80">
        <v>514583275</v>
      </c>
      <c r="AA54" s="81">
        <v>-3359884079</v>
      </c>
      <c r="AB54" s="81">
        <f t="shared" si="25"/>
        <v>-2845300804</v>
      </c>
      <c r="AC54" s="96">
        <f t="shared" si="26"/>
        <v>-1.1827954058418646</v>
      </c>
      <c r="AD54" s="80">
        <f>SUM(AD49:AD53)</f>
        <v>453822229</v>
      </c>
      <c r="AE54" s="81">
        <f>SUM(AE49:AE53)</f>
        <v>-170185170</v>
      </c>
      <c r="AF54" s="81">
        <f t="shared" si="27"/>
        <v>283637059</v>
      </c>
      <c r="AG54" s="81">
        <f>SUM(AG49:AG53)</f>
        <v>2311677752</v>
      </c>
      <c r="AH54" s="81">
        <f>SUM(AH49:AH53)</f>
        <v>2386617841</v>
      </c>
      <c r="AI54" s="82">
        <f>SUM(AI49:AI53)</f>
        <v>283637059</v>
      </c>
      <c r="AJ54" s="116">
        <f t="shared" si="28"/>
        <v>0.12269749049347602</v>
      </c>
      <c r="AK54" s="117">
        <f t="shared" si="29"/>
        <v>-11.031484651658301</v>
      </c>
    </row>
    <row r="55" spans="1:37" ht="13" x14ac:dyDescent="0.3">
      <c r="A55" s="55" t="s">
        <v>101</v>
      </c>
      <c r="B55" s="56" t="s">
        <v>323</v>
      </c>
      <c r="C55" s="57" t="s">
        <v>324</v>
      </c>
      <c r="D55" s="77">
        <v>261865431</v>
      </c>
      <c r="E55" s="78">
        <v>35346390</v>
      </c>
      <c r="F55" s="79">
        <f t="shared" si="15"/>
        <v>297211821</v>
      </c>
      <c r="G55" s="77">
        <v>261865431</v>
      </c>
      <c r="H55" s="78">
        <v>35346390</v>
      </c>
      <c r="I55" s="79">
        <f t="shared" si="16"/>
        <v>297211821</v>
      </c>
      <c r="J55" s="77">
        <v>57658177</v>
      </c>
      <c r="K55" s="78">
        <v>7246190</v>
      </c>
      <c r="L55" s="78">
        <f t="shared" si="17"/>
        <v>64904367</v>
      </c>
      <c r="M55" s="95">
        <f t="shared" si="18"/>
        <v>0.21837747496590992</v>
      </c>
      <c r="N55" s="77">
        <v>0</v>
      </c>
      <c r="O55" s="78">
        <v>0</v>
      </c>
      <c r="P55" s="78">
        <f t="shared" si="19"/>
        <v>0</v>
      </c>
      <c r="Q55" s="95">
        <f t="shared" si="20"/>
        <v>0</v>
      </c>
      <c r="R55" s="77">
        <v>0</v>
      </c>
      <c r="S55" s="78">
        <v>0</v>
      </c>
      <c r="T55" s="78">
        <f t="shared" si="21"/>
        <v>0</v>
      </c>
      <c r="U55" s="95">
        <f t="shared" si="22"/>
        <v>0</v>
      </c>
      <c r="V55" s="77">
        <v>0</v>
      </c>
      <c r="W55" s="78">
        <v>0</v>
      </c>
      <c r="X55" s="78">
        <f t="shared" si="23"/>
        <v>0</v>
      </c>
      <c r="Y55" s="95">
        <f t="shared" si="24"/>
        <v>0</v>
      </c>
      <c r="Z55" s="77">
        <v>57658177</v>
      </c>
      <c r="AA55" s="78">
        <v>7246190</v>
      </c>
      <c r="AB55" s="78">
        <f t="shared" si="25"/>
        <v>64904367</v>
      </c>
      <c r="AC55" s="95">
        <f t="shared" si="26"/>
        <v>0.21837747496590992</v>
      </c>
      <c r="AD55" s="77">
        <v>43969421</v>
      </c>
      <c r="AE55" s="78">
        <v>11720684</v>
      </c>
      <c r="AF55" s="78">
        <f t="shared" si="27"/>
        <v>55690105</v>
      </c>
      <c r="AG55" s="78">
        <v>288697384</v>
      </c>
      <c r="AH55" s="78">
        <v>307051785</v>
      </c>
      <c r="AI55" s="79">
        <v>55690105</v>
      </c>
      <c r="AJ55" s="114">
        <f t="shared" si="28"/>
        <v>0.19290131496307567</v>
      </c>
      <c r="AK55" s="115">
        <f t="shared" si="29"/>
        <v>0.16545599976872016</v>
      </c>
    </row>
    <row r="56" spans="1:37" ht="13" x14ac:dyDescent="0.3">
      <c r="A56" s="55" t="s">
        <v>101</v>
      </c>
      <c r="B56" s="56" t="s">
        <v>71</v>
      </c>
      <c r="C56" s="57" t="s">
        <v>72</v>
      </c>
      <c r="D56" s="77">
        <v>6008928300</v>
      </c>
      <c r="E56" s="78">
        <v>457358700</v>
      </c>
      <c r="F56" s="79">
        <f t="shared" si="15"/>
        <v>6466287000</v>
      </c>
      <c r="G56" s="77">
        <v>6008928300</v>
      </c>
      <c r="H56" s="78">
        <v>457358700</v>
      </c>
      <c r="I56" s="79">
        <f t="shared" si="16"/>
        <v>6466287000</v>
      </c>
      <c r="J56" s="77">
        <v>1428323380</v>
      </c>
      <c r="K56" s="78">
        <v>59874669</v>
      </c>
      <c r="L56" s="78">
        <f t="shared" si="17"/>
        <v>1488198049</v>
      </c>
      <c r="M56" s="95">
        <f t="shared" si="18"/>
        <v>0.23014723116991251</v>
      </c>
      <c r="N56" s="77">
        <v>0</v>
      </c>
      <c r="O56" s="78">
        <v>0</v>
      </c>
      <c r="P56" s="78">
        <f t="shared" si="19"/>
        <v>0</v>
      </c>
      <c r="Q56" s="95">
        <f t="shared" si="20"/>
        <v>0</v>
      </c>
      <c r="R56" s="77">
        <v>0</v>
      </c>
      <c r="S56" s="78">
        <v>0</v>
      </c>
      <c r="T56" s="78">
        <f t="shared" si="21"/>
        <v>0</v>
      </c>
      <c r="U56" s="95">
        <f t="shared" si="22"/>
        <v>0</v>
      </c>
      <c r="V56" s="77">
        <v>0</v>
      </c>
      <c r="W56" s="78">
        <v>0</v>
      </c>
      <c r="X56" s="78">
        <f t="shared" si="23"/>
        <v>0</v>
      </c>
      <c r="Y56" s="95">
        <f t="shared" si="24"/>
        <v>0</v>
      </c>
      <c r="Z56" s="77">
        <v>1428323380</v>
      </c>
      <c r="AA56" s="78">
        <v>59874669</v>
      </c>
      <c r="AB56" s="78">
        <f t="shared" si="25"/>
        <v>1488198049</v>
      </c>
      <c r="AC56" s="95">
        <f t="shared" si="26"/>
        <v>0.23014723116991251</v>
      </c>
      <c r="AD56" s="77">
        <v>1501903638</v>
      </c>
      <c r="AE56" s="78">
        <v>137066154</v>
      </c>
      <c r="AF56" s="78">
        <f t="shared" si="27"/>
        <v>1638969792</v>
      </c>
      <c r="AG56" s="78">
        <v>6200912300</v>
      </c>
      <c r="AH56" s="78">
        <v>6251722397</v>
      </c>
      <c r="AI56" s="79">
        <v>1638969792</v>
      </c>
      <c r="AJ56" s="114">
        <f t="shared" si="28"/>
        <v>0.26431107435594597</v>
      </c>
      <c r="AK56" s="115">
        <f t="shared" si="29"/>
        <v>-9.1991776624519961E-2</v>
      </c>
    </row>
    <row r="57" spans="1:37" ht="13" x14ac:dyDescent="0.3">
      <c r="A57" s="55" t="s">
        <v>101</v>
      </c>
      <c r="B57" s="56" t="s">
        <v>325</v>
      </c>
      <c r="C57" s="57" t="s">
        <v>326</v>
      </c>
      <c r="D57" s="77">
        <v>571739468</v>
      </c>
      <c r="E57" s="78">
        <v>49222330</v>
      </c>
      <c r="F57" s="79">
        <f t="shared" si="15"/>
        <v>620961798</v>
      </c>
      <c r="G57" s="77">
        <v>571739468</v>
      </c>
      <c r="H57" s="78">
        <v>49222330</v>
      </c>
      <c r="I57" s="79">
        <f t="shared" si="16"/>
        <v>620961798</v>
      </c>
      <c r="J57" s="77">
        <v>133240770</v>
      </c>
      <c r="K57" s="78">
        <v>57301654</v>
      </c>
      <c r="L57" s="78">
        <f t="shared" si="17"/>
        <v>190542424</v>
      </c>
      <c r="M57" s="95">
        <f t="shared" si="18"/>
        <v>0.30685047713675939</v>
      </c>
      <c r="N57" s="77">
        <v>0</v>
      </c>
      <c r="O57" s="78">
        <v>0</v>
      </c>
      <c r="P57" s="78">
        <f t="shared" si="19"/>
        <v>0</v>
      </c>
      <c r="Q57" s="95">
        <f t="shared" si="20"/>
        <v>0</v>
      </c>
      <c r="R57" s="77">
        <v>0</v>
      </c>
      <c r="S57" s="78">
        <v>0</v>
      </c>
      <c r="T57" s="78">
        <f t="shared" si="21"/>
        <v>0</v>
      </c>
      <c r="U57" s="95">
        <f t="shared" si="22"/>
        <v>0</v>
      </c>
      <c r="V57" s="77">
        <v>0</v>
      </c>
      <c r="W57" s="78">
        <v>0</v>
      </c>
      <c r="X57" s="78">
        <f t="shared" si="23"/>
        <v>0</v>
      </c>
      <c r="Y57" s="95">
        <f t="shared" si="24"/>
        <v>0</v>
      </c>
      <c r="Z57" s="77">
        <v>133240770</v>
      </c>
      <c r="AA57" s="78">
        <v>57301654</v>
      </c>
      <c r="AB57" s="78">
        <f t="shared" si="25"/>
        <v>190542424</v>
      </c>
      <c r="AC57" s="95">
        <f t="shared" si="26"/>
        <v>0.30685047713675939</v>
      </c>
      <c r="AD57" s="77">
        <v>125962366</v>
      </c>
      <c r="AE57" s="78">
        <v>17012915</v>
      </c>
      <c r="AF57" s="78">
        <f t="shared" si="27"/>
        <v>142975281</v>
      </c>
      <c r="AG57" s="78">
        <v>606985020</v>
      </c>
      <c r="AH57" s="78">
        <v>664158855</v>
      </c>
      <c r="AI57" s="79">
        <v>142975281</v>
      </c>
      <c r="AJ57" s="114">
        <f t="shared" si="28"/>
        <v>0.23554993334102381</v>
      </c>
      <c r="AK57" s="115">
        <f t="shared" si="29"/>
        <v>0.33269487331869629</v>
      </c>
    </row>
    <row r="58" spans="1:37" ht="13" x14ac:dyDescent="0.3">
      <c r="A58" s="55" t="s">
        <v>101</v>
      </c>
      <c r="B58" s="56" t="s">
        <v>327</v>
      </c>
      <c r="C58" s="57" t="s">
        <v>328</v>
      </c>
      <c r="D58" s="77">
        <v>197636055</v>
      </c>
      <c r="E58" s="78">
        <v>34949566</v>
      </c>
      <c r="F58" s="79">
        <f t="shared" si="15"/>
        <v>232585621</v>
      </c>
      <c r="G58" s="77">
        <v>197636055</v>
      </c>
      <c r="H58" s="78">
        <v>34949566</v>
      </c>
      <c r="I58" s="79">
        <f t="shared" si="16"/>
        <v>232585621</v>
      </c>
      <c r="J58" s="77">
        <v>47887572</v>
      </c>
      <c r="K58" s="78">
        <v>4593580</v>
      </c>
      <c r="L58" s="78">
        <f t="shared" si="17"/>
        <v>52481152</v>
      </c>
      <c r="M58" s="95">
        <f t="shared" si="18"/>
        <v>0.22564228938297093</v>
      </c>
      <c r="N58" s="77">
        <v>0</v>
      </c>
      <c r="O58" s="78">
        <v>0</v>
      </c>
      <c r="P58" s="78">
        <f t="shared" si="19"/>
        <v>0</v>
      </c>
      <c r="Q58" s="95">
        <f t="shared" si="20"/>
        <v>0</v>
      </c>
      <c r="R58" s="77">
        <v>0</v>
      </c>
      <c r="S58" s="78">
        <v>0</v>
      </c>
      <c r="T58" s="78">
        <f t="shared" si="21"/>
        <v>0</v>
      </c>
      <c r="U58" s="95">
        <f t="shared" si="22"/>
        <v>0</v>
      </c>
      <c r="V58" s="77">
        <v>0</v>
      </c>
      <c r="W58" s="78">
        <v>0</v>
      </c>
      <c r="X58" s="78">
        <f t="shared" si="23"/>
        <v>0</v>
      </c>
      <c r="Y58" s="95">
        <f t="shared" si="24"/>
        <v>0</v>
      </c>
      <c r="Z58" s="77">
        <v>47887572</v>
      </c>
      <c r="AA58" s="78">
        <v>4593580</v>
      </c>
      <c r="AB58" s="78">
        <f t="shared" si="25"/>
        <v>52481152</v>
      </c>
      <c r="AC58" s="95">
        <f t="shared" si="26"/>
        <v>0.22564228938297093</v>
      </c>
      <c r="AD58" s="77">
        <v>56706688</v>
      </c>
      <c r="AE58" s="78">
        <v>9841581</v>
      </c>
      <c r="AF58" s="78">
        <f t="shared" si="27"/>
        <v>66548269</v>
      </c>
      <c r="AG58" s="78">
        <v>218089776</v>
      </c>
      <c r="AH58" s="78">
        <v>225174532</v>
      </c>
      <c r="AI58" s="79">
        <v>66548269</v>
      </c>
      <c r="AJ58" s="114">
        <f t="shared" si="28"/>
        <v>0.30514162662994343</v>
      </c>
      <c r="AK58" s="115">
        <f t="shared" si="29"/>
        <v>-0.21138216232190798</v>
      </c>
    </row>
    <row r="59" spans="1:37" ht="13" x14ac:dyDescent="0.3">
      <c r="A59" s="55" t="s">
        <v>101</v>
      </c>
      <c r="B59" s="56" t="s">
        <v>329</v>
      </c>
      <c r="C59" s="57" t="s">
        <v>330</v>
      </c>
      <c r="D59" s="77">
        <v>249076606</v>
      </c>
      <c r="E59" s="78">
        <v>41158784</v>
      </c>
      <c r="F59" s="79">
        <f t="shared" si="15"/>
        <v>290235390</v>
      </c>
      <c r="G59" s="77">
        <v>249076606</v>
      </c>
      <c r="H59" s="78">
        <v>41158784</v>
      </c>
      <c r="I59" s="79">
        <f t="shared" si="16"/>
        <v>290235390</v>
      </c>
      <c r="J59" s="77">
        <v>52420338</v>
      </c>
      <c r="K59" s="78">
        <v>7950316</v>
      </c>
      <c r="L59" s="78">
        <f t="shared" si="17"/>
        <v>60370654</v>
      </c>
      <c r="M59" s="95">
        <f t="shared" si="18"/>
        <v>0.20800583278283188</v>
      </c>
      <c r="N59" s="77">
        <v>0</v>
      </c>
      <c r="O59" s="78">
        <v>0</v>
      </c>
      <c r="P59" s="78">
        <f t="shared" si="19"/>
        <v>0</v>
      </c>
      <c r="Q59" s="95">
        <f t="shared" si="20"/>
        <v>0</v>
      </c>
      <c r="R59" s="77">
        <v>0</v>
      </c>
      <c r="S59" s="78">
        <v>0</v>
      </c>
      <c r="T59" s="78">
        <f t="shared" si="21"/>
        <v>0</v>
      </c>
      <c r="U59" s="95">
        <f t="shared" si="22"/>
        <v>0</v>
      </c>
      <c r="V59" s="77">
        <v>0</v>
      </c>
      <c r="W59" s="78">
        <v>0</v>
      </c>
      <c r="X59" s="78">
        <f t="shared" si="23"/>
        <v>0</v>
      </c>
      <c r="Y59" s="95">
        <f t="shared" si="24"/>
        <v>0</v>
      </c>
      <c r="Z59" s="77">
        <v>52420338</v>
      </c>
      <c r="AA59" s="78">
        <v>7950316</v>
      </c>
      <c r="AB59" s="78">
        <f t="shared" si="25"/>
        <v>60370654</v>
      </c>
      <c r="AC59" s="95">
        <f t="shared" si="26"/>
        <v>0.20800583278283188</v>
      </c>
      <c r="AD59" s="77">
        <v>54874869</v>
      </c>
      <c r="AE59" s="78">
        <v>3241507</v>
      </c>
      <c r="AF59" s="78">
        <f t="shared" si="27"/>
        <v>58116376</v>
      </c>
      <c r="AG59" s="78">
        <v>254226263</v>
      </c>
      <c r="AH59" s="78">
        <v>260121906</v>
      </c>
      <c r="AI59" s="79">
        <v>58116376</v>
      </c>
      <c r="AJ59" s="114">
        <f t="shared" si="28"/>
        <v>0.22860099233728656</v>
      </c>
      <c r="AK59" s="115">
        <f t="shared" si="29"/>
        <v>3.8789032543942614E-2</v>
      </c>
    </row>
    <row r="60" spans="1:37" ht="13" x14ac:dyDescent="0.3">
      <c r="A60" s="55" t="s">
        <v>116</v>
      </c>
      <c r="B60" s="56" t="s">
        <v>331</v>
      </c>
      <c r="C60" s="57" t="s">
        <v>332</v>
      </c>
      <c r="D60" s="77">
        <v>1187481633</v>
      </c>
      <c r="E60" s="78">
        <v>413162913</v>
      </c>
      <c r="F60" s="79">
        <f t="shared" si="15"/>
        <v>1600644546</v>
      </c>
      <c r="G60" s="77">
        <v>1187481633</v>
      </c>
      <c r="H60" s="78">
        <v>417016598</v>
      </c>
      <c r="I60" s="79">
        <f t="shared" si="16"/>
        <v>1604498231</v>
      </c>
      <c r="J60" s="77">
        <v>284930962</v>
      </c>
      <c r="K60" s="78">
        <v>113718912</v>
      </c>
      <c r="L60" s="78">
        <f t="shared" si="17"/>
        <v>398649874</v>
      </c>
      <c r="M60" s="95">
        <f t="shared" si="18"/>
        <v>0.24905584128357752</v>
      </c>
      <c r="N60" s="77">
        <v>0</v>
      </c>
      <c r="O60" s="78">
        <v>0</v>
      </c>
      <c r="P60" s="78">
        <f t="shared" si="19"/>
        <v>0</v>
      </c>
      <c r="Q60" s="95">
        <f t="shared" si="20"/>
        <v>0</v>
      </c>
      <c r="R60" s="77">
        <v>0</v>
      </c>
      <c r="S60" s="78">
        <v>0</v>
      </c>
      <c r="T60" s="78">
        <f t="shared" si="21"/>
        <v>0</v>
      </c>
      <c r="U60" s="95">
        <f t="shared" si="22"/>
        <v>0</v>
      </c>
      <c r="V60" s="77">
        <v>0</v>
      </c>
      <c r="W60" s="78">
        <v>0</v>
      </c>
      <c r="X60" s="78">
        <f t="shared" si="23"/>
        <v>0</v>
      </c>
      <c r="Y60" s="95">
        <f t="shared" si="24"/>
        <v>0</v>
      </c>
      <c r="Z60" s="77">
        <v>284930962</v>
      </c>
      <c r="AA60" s="78">
        <v>113718912</v>
      </c>
      <c r="AB60" s="78">
        <f t="shared" si="25"/>
        <v>398649874</v>
      </c>
      <c r="AC60" s="95">
        <f t="shared" si="26"/>
        <v>0.24905584128357752</v>
      </c>
      <c r="AD60" s="77">
        <v>263917640</v>
      </c>
      <c r="AE60" s="78">
        <v>108118342</v>
      </c>
      <c r="AF60" s="78">
        <f t="shared" si="27"/>
        <v>372035982</v>
      </c>
      <c r="AG60" s="78">
        <v>1657777265</v>
      </c>
      <c r="AH60" s="78">
        <v>1626380897</v>
      </c>
      <c r="AI60" s="79">
        <v>372035982</v>
      </c>
      <c r="AJ60" s="114">
        <f t="shared" si="28"/>
        <v>0.22441855721793844</v>
      </c>
      <c r="AK60" s="115">
        <f t="shared" si="29"/>
        <v>7.1535801072058591E-2</v>
      </c>
    </row>
    <row r="61" spans="1:37" ht="14" x14ac:dyDescent="0.3">
      <c r="A61" s="58" t="s">
        <v>0</v>
      </c>
      <c r="B61" s="59" t="s">
        <v>333</v>
      </c>
      <c r="C61" s="60" t="s">
        <v>0</v>
      </c>
      <c r="D61" s="80">
        <f>SUM(D55:D60)</f>
        <v>8476727493</v>
      </c>
      <c r="E61" s="81">
        <f>SUM(E55:E60)</f>
        <v>1031198683</v>
      </c>
      <c r="F61" s="82">
        <f t="shared" si="15"/>
        <v>9507926176</v>
      </c>
      <c r="G61" s="80">
        <f>SUM(G55:G60)</f>
        <v>8476727493</v>
      </c>
      <c r="H61" s="81">
        <f>SUM(H55:H60)</f>
        <v>1035052368</v>
      </c>
      <c r="I61" s="82">
        <f t="shared" si="16"/>
        <v>9511779861</v>
      </c>
      <c r="J61" s="80">
        <f>SUM(J55:J60)</f>
        <v>2004461199</v>
      </c>
      <c r="K61" s="81">
        <f>SUM(K55:K60)</f>
        <v>250685321</v>
      </c>
      <c r="L61" s="81">
        <f t="shared" si="17"/>
        <v>2255146520</v>
      </c>
      <c r="M61" s="96">
        <f t="shared" si="18"/>
        <v>0.23718595183168995</v>
      </c>
      <c r="N61" s="80">
        <f>SUM(N55:N60)</f>
        <v>0</v>
      </c>
      <c r="O61" s="81">
        <f>SUM(O55:O60)</f>
        <v>0</v>
      </c>
      <c r="P61" s="81">
        <f t="shared" si="19"/>
        <v>0</v>
      </c>
      <c r="Q61" s="96">
        <f t="shared" si="20"/>
        <v>0</v>
      </c>
      <c r="R61" s="80">
        <f>SUM(R55:R60)</f>
        <v>0</v>
      </c>
      <c r="S61" s="81">
        <f>SUM(S55:S60)</f>
        <v>0</v>
      </c>
      <c r="T61" s="81">
        <f t="shared" si="21"/>
        <v>0</v>
      </c>
      <c r="U61" s="96">
        <f t="shared" si="22"/>
        <v>0</v>
      </c>
      <c r="V61" s="80">
        <f>SUM(V55:V60)</f>
        <v>0</v>
      </c>
      <c r="W61" s="81">
        <f>SUM(W55:W60)</f>
        <v>0</v>
      </c>
      <c r="X61" s="81">
        <f t="shared" si="23"/>
        <v>0</v>
      </c>
      <c r="Y61" s="96">
        <f t="shared" si="24"/>
        <v>0</v>
      </c>
      <c r="Z61" s="80">
        <v>2004461199</v>
      </c>
      <c r="AA61" s="81">
        <v>250685321</v>
      </c>
      <c r="AB61" s="81">
        <f t="shared" si="25"/>
        <v>2255146520</v>
      </c>
      <c r="AC61" s="96">
        <f t="shared" si="26"/>
        <v>0.23718595183168995</v>
      </c>
      <c r="AD61" s="80">
        <f>SUM(AD55:AD60)</f>
        <v>2047334622</v>
      </c>
      <c r="AE61" s="81">
        <f>SUM(AE55:AE60)</f>
        <v>287001183</v>
      </c>
      <c r="AF61" s="81">
        <f t="shared" si="27"/>
        <v>2334335805</v>
      </c>
      <c r="AG61" s="81">
        <f>SUM(AG55:AG60)</f>
        <v>9226688008</v>
      </c>
      <c r="AH61" s="81">
        <f>SUM(AH55:AH60)</f>
        <v>9334610372</v>
      </c>
      <c r="AI61" s="82">
        <f>SUM(AI55:AI60)</f>
        <v>2334335805</v>
      </c>
      <c r="AJ61" s="116">
        <f t="shared" si="28"/>
        <v>0.25299823760985679</v>
      </c>
      <c r="AK61" s="117">
        <f t="shared" si="29"/>
        <v>-3.3923690340687762E-2</v>
      </c>
    </row>
    <row r="62" spans="1:37" ht="13" x14ac:dyDescent="0.3">
      <c r="A62" s="55" t="s">
        <v>101</v>
      </c>
      <c r="B62" s="56" t="s">
        <v>334</v>
      </c>
      <c r="C62" s="57" t="s">
        <v>335</v>
      </c>
      <c r="D62" s="77">
        <v>487943906</v>
      </c>
      <c r="E62" s="78">
        <v>130595842</v>
      </c>
      <c r="F62" s="79">
        <f t="shared" si="15"/>
        <v>618539748</v>
      </c>
      <c r="G62" s="77">
        <v>487943906</v>
      </c>
      <c r="H62" s="78">
        <v>130595842</v>
      </c>
      <c r="I62" s="79">
        <f t="shared" si="16"/>
        <v>618539748</v>
      </c>
      <c r="J62" s="77">
        <v>106740631</v>
      </c>
      <c r="K62" s="78">
        <v>17420276</v>
      </c>
      <c r="L62" s="78">
        <f t="shared" si="17"/>
        <v>124160907</v>
      </c>
      <c r="M62" s="95">
        <f t="shared" si="18"/>
        <v>0.20073230120047192</v>
      </c>
      <c r="N62" s="77">
        <v>0</v>
      </c>
      <c r="O62" s="78">
        <v>0</v>
      </c>
      <c r="P62" s="78">
        <f t="shared" si="19"/>
        <v>0</v>
      </c>
      <c r="Q62" s="95">
        <f t="shared" si="20"/>
        <v>0</v>
      </c>
      <c r="R62" s="77">
        <v>0</v>
      </c>
      <c r="S62" s="78">
        <v>0</v>
      </c>
      <c r="T62" s="78">
        <f t="shared" si="21"/>
        <v>0</v>
      </c>
      <c r="U62" s="95">
        <f t="shared" si="22"/>
        <v>0</v>
      </c>
      <c r="V62" s="77">
        <v>0</v>
      </c>
      <c r="W62" s="78">
        <v>0</v>
      </c>
      <c r="X62" s="78">
        <f t="shared" si="23"/>
        <v>0</v>
      </c>
      <c r="Y62" s="95">
        <f t="shared" si="24"/>
        <v>0</v>
      </c>
      <c r="Z62" s="77">
        <v>106740631</v>
      </c>
      <c r="AA62" s="78">
        <v>17420276</v>
      </c>
      <c r="AB62" s="78">
        <f t="shared" si="25"/>
        <v>124160907</v>
      </c>
      <c r="AC62" s="95">
        <f t="shared" si="26"/>
        <v>0.20073230120047192</v>
      </c>
      <c r="AD62" s="77">
        <v>85830827</v>
      </c>
      <c r="AE62" s="78">
        <v>7177038</v>
      </c>
      <c r="AF62" s="78">
        <f t="shared" si="27"/>
        <v>93007865</v>
      </c>
      <c r="AG62" s="78">
        <v>570630608</v>
      </c>
      <c r="AH62" s="78">
        <v>597514407</v>
      </c>
      <c r="AI62" s="79">
        <v>93007865</v>
      </c>
      <c r="AJ62" s="114">
        <f t="shared" si="28"/>
        <v>0.16299137076782955</v>
      </c>
      <c r="AK62" s="115">
        <f t="shared" si="29"/>
        <v>0.33495061949868443</v>
      </c>
    </row>
    <row r="63" spans="1:37" ht="13" x14ac:dyDescent="0.3">
      <c r="A63" s="55" t="s">
        <v>101</v>
      </c>
      <c r="B63" s="56" t="s">
        <v>336</v>
      </c>
      <c r="C63" s="57" t="s">
        <v>337</v>
      </c>
      <c r="D63" s="77">
        <v>3011642187</v>
      </c>
      <c r="E63" s="78">
        <v>230796621</v>
      </c>
      <c r="F63" s="79">
        <f t="shared" si="15"/>
        <v>3242438808</v>
      </c>
      <c r="G63" s="77">
        <v>3011642187</v>
      </c>
      <c r="H63" s="78">
        <v>230796621</v>
      </c>
      <c r="I63" s="79">
        <f t="shared" si="16"/>
        <v>3242438808</v>
      </c>
      <c r="J63" s="77">
        <v>660448325</v>
      </c>
      <c r="K63" s="78">
        <v>37551012</v>
      </c>
      <c r="L63" s="78">
        <f t="shared" si="17"/>
        <v>697999337</v>
      </c>
      <c r="M63" s="95">
        <f t="shared" si="18"/>
        <v>0.21526985652831479</v>
      </c>
      <c r="N63" s="77">
        <v>0</v>
      </c>
      <c r="O63" s="78">
        <v>0</v>
      </c>
      <c r="P63" s="78">
        <f t="shared" si="19"/>
        <v>0</v>
      </c>
      <c r="Q63" s="95">
        <f t="shared" si="20"/>
        <v>0</v>
      </c>
      <c r="R63" s="77">
        <v>0</v>
      </c>
      <c r="S63" s="78">
        <v>0</v>
      </c>
      <c r="T63" s="78">
        <f t="shared" si="21"/>
        <v>0</v>
      </c>
      <c r="U63" s="95">
        <f t="shared" si="22"/>
        <v>0</v>
      </c>
      <c r="V63" s="77">
        <v>0</v>
      </c>
      <c r="W63" s="78">
        <v>0</v>
      </c>
      <c r="X63" s="78">
        <f t="shared" si="23"/>
        <v>0</v>
      </c>
      <c r="Y63" s="95">
        <f t="shared" si="24"/>
        <v>0</v>
      </c>
      <c r="Z63" s="77">
        <v>660448325</v>
      </c>
      <c r="AA63" s="78">
        <v>37551012</v>
      </c>
      <c r="AB63" s="78">
        <f t="shared" si="25"/>
        <v>697999337</v>
      </c>
      <c r="AC63" s="95">
        <f t="shared" si="26"/>
        <v>0.21526985652831479</v>
      </c>
      <c r="AD63" s="77">
        <v>624735864</v>
      </c>
      <c r="AE63" s="78">
        <v>100905388</v>
      </c>
      <c r="AF63" s="78">
        <f t="shared" si="27"/>
        <v>725641252</v>
      </c>
      <c r="AG63" s="78">
        <v>3044709747</v>
      </c>
      <c r="AH63" s="78">
        <v>3602260897</v>
      </c>
      <c r="AI63" s="79">
        <v>725641252</v>
      </c>
      <c r="AJ63" s="114">
        <f t="shared" si="28"/>
        <v>0.23832854764398664</v>
      </c>
      <c r="AK63" s="115">
        <f t="shared" si="29"/>
        <v>-3.8093086527004716E-2</v>
      </c>
    </row>
    <row r="64" spans="1:37" ht="13" x14ac:dyDescent="0.3">
      <c r="A64" s="55" t="s">
        <v>101</v>
      </c>
      <c r="B64" s="56" t="s">
        <v>338</v>
      </c>
      <c r="C64" s="57" t="s">
        <v>339</v>
      </c>
      <c r="D64" s="77">
        <v>250264190</v>
      </c>
      <c r="E64" s="78">
        <v>68805021</v>
      </c>
      <c r="F64" s="79">
        <f t="shared" si="15"/>
        <v>319069211</v>
      </c>
      <c r="G64" s="77">
        <v>250264190</v>
      </c>
      <c r="H64" s="78">
        <v>68805021</v>
      </c>
      <c r="I64" s="79">
        <f t="shared" si="16"/>
        <v>319069211</v>
      </c>
      <c r="J64" s="77">
        <v>63421745</v>
      </c>
      <c r="K64" s="78">
        <v>-60885903</v>
      </c>
      <c r="L64" s="78">
        <f t="shared" si="17"/>
        <v>2535842</v>
      </c>
      <c r="M64" s="95">
        <f t="shared" si="18"/>
        <v>7.9476236270255487E-3</v>
      </c>
      <c r="N64" s="77">
        <v>0</v>
      </c>
      <c r="O64" s="78">
        <v>0</v>
      </c>
      <c r="P64" s="78">
        <f t="shared" si="19"/>
        <v>0</v>
      </c>
      <c r="Q64" s="95">
        <f t="shared" si="20"/>
        <v>0</v>
      </c>
      <c r="R64" s="77">
        <v>0</v>
      </c>
      <c r="S64" s="78">
        <v>0</v>
      </c>
      <c r="T64" s="78">
        <f t="shared" si="21"/>
        <v>0</v>
      </c>
      <c r="U64" s="95">
        <f t="shared" si="22"/>
        <v>0</v>
      </c>
      <c r="V64" s="77">
        <v>0</v>
      </c>
      <c r="W64" s="78">
        <v>0</v>
      </c>
      <c r="X64" s="78">
        <f t="shared" si="23"/>
        <v>0</v>
      </c>
      <c r="Y64" s="95">
        <f t="shared" si="24"/>
        <v>0</v>
      </c>
      <c r="Z64" s="77">
        <v>63421745</v>
      </c>
      <c r="AA64" s="78">
        <v>-60885903</v>
      </c>
      <c r="AB64" s="78">
        <f t="shared" si="25"/>
        <v>2535842</v>
      </c>
      <c r="AC64" s="95">
        <f t="shared" si="26"/>
        <v>7.9476236270255487E-3</v>
      </c>
      <c r="AD64" s="77">
        <v>62824639</v>
      </c>
      <c r="AE64" s="78">
        <v>12142010</v>
      </c>
      <c r="AF64" s="78">
        <f t="shared" si="27"/>
        <v>74966649</v>
      </c>
      <c r="AG64" s="78">
        <v>302754824</v>
      </c>
      <c r="AH64" s="78">
        <v>349136714</v>
      </c>
      <c r="AI64" s="79">
        <v>74966649</v>
      </c>
      <c r="AJ64" s="114">
        <f t="shared" si="28"/>
        <v>0.24761504378209345</v>
      </c>
      <c r="AK64" s="115">
        <f t="shared" si="29"/>
        <v>-0.96617373146824259</v>
      </c>
    </row>
    <row r="65" spans="1:37" ht="13" x14ac:dyDescent="0.3">
      <c r="A65" s="55" t="s">
        <v>101</v>
      </c>
      <c r="B65" s="56" t="s">
        <v>340</v>
      </c>
      <c r="C65" s="57" t="s">
        <v>341</v>
      </c>
      <c r="D65" s="77">
        <v>179047114</v>
      </c>
      <c r="E65" s="78">
        <v>43417044</v>
      </c>
      <c r="F65" s="79">
        <f t="shared" si="15"/>
        <v>222464158</v>
      </c>
      <c r="G65" s="77">
        <v>179047114</v>
      </c>
      <c r="H65" s="78">
        <v>43417044</v>
      </c>
      <c r="I65" s="79">
        <f t="shared" si="16"/>
        <v>222464158</v>
      </c>
      <c r="J65" s="77">
        <v>37895203</v>
      </c>
      <c r="K65" s="78">
        <v>-61485547</v>
      </c>
      <c r="L65" s="78">
        <f t="shared" si="17"/>
        <v>-23590344</v>
      </c>
      <c r="M65" s="95">
        <f t="shared" si="18"/>
        <v>-0.10604109988809973</v>
      </c>
      <c r="N65" s="77">
        <v>0</v>
      </c>
      <c r="O65" s="78">
        <v>0</v>
      </c>
      <c r="P65" s="78">
        <f t="shared" si="19"/>
        <v>0</v>
      </c>
      <c r="Q65" s="95">
        <f t="shared" si="20"/>
        <v>0</v>
      </c>
      <c r="R65" s="77">
        <v>0</v>
      </c>
      <c r="S65" s="78">
        <v>0</v>
      </c>
      <c r="T65" s="78">
        <f t="shared" si="21"/>
        <v>0</v>
      </c>
      <c r="U65" s="95">
        <f t="shared" si="22"/>
        <v>0</v>
      </c>
      <c r="V65" s="77">
        <v>0</v>
      </c>
      <c r="W65" s="78">
        <v>0</v>
      </c>
      <c r="X65" s="78">
        <f t="shared" si="23"/>
        <v>0</v>
      </c>
      <c r="Y65" s="95">
        <f t="shared" si="24"/>
        <v>0</v>
      </c>
      <c r="Z65" s="77">
        <v>37895203</v>
      </c>
      <c r="AA65" s="78">
        <v>-61485547</v>
      </c>
      <c r="AB65" s="78">
        <f t="shared" si="25"/>
        <v>-23590344</v>
      </c>
      <c r="AC65" s="95">
        <f t="shared" si="26"/>
        <v>-0.10604109988809973</v>
      </c>
      <c r="AD65" s="77">
        <v>33652379</v>
      </c>
      <c r="AE65" s="78">
        <v>15123123</v>
      </c>
      <c r="AF65" s="78">
        <f t="shared" si="27"/>
        <v>48775502</v>
      </c>
      <c r="AG65" s="78">
        <v>192355088</v>
      </c>
      <c r="AH65" s="78">
        <v>217361380</v>
      </c>
      <c r="AI65" s="79">
        <v>48775502</v>
      </c>
      <c r="AJ65" s="114">
        <f t="shared" si="28"/>
        <v>0.25357011611774988</v>
      </c>
      <c r="AK65" s="115">
        <f t="shared" si="29"/>
        <v>-1.483651485534685</v>
      </c>
    </row>
    <row r="66" spans="1:37" ht="13" x14ac:dyDescent="0.3">
      <c r="A66" s="55" t="s">
        <v>116</v>
      </c>
      <c r="B66" s="56" t="s">
        <v>342</v>
      </c>
      <c r="C66" s="57" t="s">
        <v>343</v>
      </c>
      <c r="D66" s="77">
        <v>1618139668</v>
      </c>
      <c r="E66" s="78">
        <v>357452566</v>
      </c>
      <c r="F66" s="79">
        <f t="shared" si="15"/>
        <v>1975592234</v>
      </c>
      <c r="G66" s="77">
        <v>1618139668</v>
      </c>
      <c r="H66" s="78">
        <v>357452566</v>
      </c>
      <c r="I66" s="79">
        <f t="shared" si="16"/>
        <v>1975592234</v>
      </c>
      <c r="J66" s="77">
        <v>288343700</v>
      </c>
      <c r="K66" s="78">
        <v>47510708</v>
      </c>
      <c r="L66" s="78">
        <f t="shared" si="17"/>
        <v>335854408</v>
      </c>
      <c r="M66" s="95">
        <f t="shared" si="18"/>
        <v>0.17000188714044115</v>
      </c>
      <c r="N66" s="77">
        <v>0</v>
      </c>
      <c r="O66" s="78">
        <v>0</v>
      </c>
      <c r="P66" s="78">
        <f t="shared" si="19"/>
        <v>0</v>
      </c>
      <c r="Q66" s="95">
        <f t="shared" si="20"/>
        <v>0</v>
      </c>
      <c r="R66" s="77">
        <v>0</v>
      </c>
      <c r="S66" s="78">
        <v>0</v>
      </c>
      <c r="T66" s="78">
        <f t="shared" si="21"/>
        <v>0</v>
      </c>
      <c r="U66" s="95">
        <f t="shared" si="22"/>
        <v>0</v>
      </c>
      <c r="V66" s="77">
        <v>0</v>
      </c>
      <c r="W66" s="78">
        <v>0</v>
      </c>
      <c r="X66" s="78">
        <f t="shared" si="23"/>
        <v>0</v>
      </c>
      <c r="Y66" s="95">
        <f t="shared" si="24"/>
        <v>0</v>
      </c>
      <c r="Z66" s="77">
        <v>288343700</v>
      </c>
      <c r="AA66" s="78">
        <v>47510708</v>
      </c>
      <c r="AB66" s="78">
        <f t="shared" si="25"/>
        <v>335854408</v>
      </c>
      <c r="AC66" s="95">
        <f t="shared" si="26"/>
        <v>0.17000188714044115</v>
      </c>
      <c r="AD66" s="77">
        <v>246869038</v>
      </c>
      <c r="AE66" s="78">
        <v>40567514</v>
      </c>
      <c r="AF66" s="78">
        <f t="shared" si="27"/>
        <v>287436552</v>
      </c>
      <c r="AG66" s="78">
        <v>2052229758</v>
      </c>
      <c r="AH66" s="78">
        <v>2059015914</v>
      </c>
      <c r="AI66" s="79">
        <v>287436552</v>
      </c>
      <c r="AJ66" s="114">
        <f t="shared" si="28"/>
        <v>0.14006061011420146</v>
      </c>
      <c r="AK66" s="115">
        <f t="shared" si="29"/>
        <v>0.16844710828565734</v>
      </c>
    </row>
    <row r="67" spans="1:37" ht="14" x14ac:dyDescent="0.3">
      <c r="A67" s="58" t="s">
        <v>0</v>
      </c>
      <c r="B67" s="59" t="s">
        <v>344</v>
      </c>
      <c r="C67" s="60" t="s">
        <v>0</v>
      </c>
      <c r="D67" s="80">
        <f>SUM(D62:D66)</f>
        <v>5547037065</v>
      </c>
      <c r="E67" s="81">
        <f>SUM(E62:E66)</f>
        <v>831067094</v>
      </c>
      <c r="F67" s="82">
        <f t="shared" si="15"/>
        <v>6378104159</v>
      </c>
      <c r="G67" s="80">
        <f>SUM(G62:G66)</f>
        <v>5547037065</v>
      </c>
      <c r="H67" s="81">
        <f>SUM(H62:H66)</f>
        <v>831067094</v>
      </c>
      <c r="I67" s="82">
        <f t="shared" si="16"/>
        <v>6378104159</v>
      </c>
      <c r="J67" s="80">
        <f>SUM(J62:J66)</f>
        <v>1156849604</v>
      </c>
      <c r="K67" s="81">
        <f>SUM(K62:K66)</f>
        <v>-19889454</v>
      </c>
      <c r="L67" s="81">
        <f t="shared" si="17"/>
        <v>1136960150</v>
      </c>
      <c r="M67" s="96">
        <f t="shared" si="18"/>
        <v>0.1782598906597756</v>
      </c>
      <c r="N67" s="80">
        <f>SUM(N62:N66)</f>
        <v>0</v>
      </c>
      <c r="O67" s="81">
        <f>SUM(O62:O66)</f>
        <v>0</v>
      </c>
      <c r="P67" s="81">
        <f t="shared" si="19"/>
        <v>0</v>
      </c>
      <c r="Q67" s="96">
        <f t="shared" si="20"/>
        <v>0</v>
      </c>
      <c r="R67" s="80">
        <f>SUM(R62:R66)</f>
        <v>0</v>
      </c>
      <c r="S67" s="81">
        <f>SUM(S62:S66)</f>
        <v>0</v>
      </c>
      <c r="T67" s="81">
        <f t="shared" si="21"/>
        <v>0</v>
      </c>
      <c r="U67" s="96">
        <f t="shared" si="22"/>
        <v>0</v>
      </c>
      <c r="V67" s="80">
        <f>SUM(V62:V66)</f>
        <v>0</v>
      </c>
      <c r="W67" s="81">
        <f>SUM(W62:W66)</f>
        <v>0</v>
      </c>
      <c r="X67" s="81">
        <f t="shared" si="23"/>
        <v>0</v>
      </c>
      <c r="Y67" s="96">
        <f t="shared" si="24"/>
        <v>0</v>
      </c>
      <c r="Z67" s="80">
        <v>1156849604</v>
      </c>
      <c r="AA67" s="81">
        <v>-19889454</v>
      </c>
      <c r="AB67" s="81">
        <f t="shared" si="25"/>
        <v>1136960150</v>
      </c>
      <c r="AC67" s="96">
        <f t="shared" si="26"/>
        <v>0.1782598906597756</v>
      </c>
      <c r="AD67" s="80">
        <f>SUM(AD62:AD66)</f>
        <v>1053912747</v>
      </c>
      <c r="AE67" s="81">
        <f>SUM(AE62:AE66)</f>
        <v>175915073</v>
      </c>
      <c r="AF67" s="81">
        <f t="shared" si="27"/>
        <v>1229827820</v>
      </c>
      <c r="AG67" s="81">
        <f>SUM(AG62:AG66)</f>
        <v>6162680025</v>
      </c>
      <c r="AH67" s="81">
        <f>SUM(AH62:AH66)</f>
        <v>6825289312</v>
      </c>
      <c r="AI67" s="82">
        <f>SUM(AI62:AI66)</f>
        <v>1229827820</v>
      </c>
      <c r="AJ67" s="116">
        <f t="shared" si="28"/>
        <v>0.19956055076865686</v>
      </c>
      <c r="AK67" s="117">
        <f t="shared" si="29"/>
        <v>-7.5512741287638185E-2</v>
      </c>
    </row>
    <row r="68" spans="1:37" ht="13" x14ac:dyDescent="0.3">
      <c r="A68" s="55" t="s">
        <v>101</v>
      </c>
      <c r="B68" s="56" t="s">
        <v>345</v>
      </c>
      <c r="C68" s="57" t="s">
        <v>346</v>
      </c>
      <c r="D68" s="77">
        <v>529183918</v>
      </c>
      <c r="E68" s="78">
        <v>81216430</v>
      </c>
      <c r="F68" s="79">
        <f t="shared" si="15"/>
        <v>610400348</v>
      </c>
      <c r="G68" s="77">
        <v>529183918</v>
      </c>
      <c r="H68" s="78">
        <v>81216430</v>
      </c>
      <c r="I68" s="79">
        <f t="shared" si="16"/>
        <v>610400348</v>
      </c>
      <c r="J68" s="77">
        <v>164719901</v>
      </c>
      <c r="K68" s="78">
        <v>8522861</v>
      </c>
      <c r="L68" s="78">
        <f t="shared" si="17"/>
        <v>173242762</v>
      </c>
      <c r="M68" s="95">
        <f t="shared" si="18"/>
        <v>0.28381825562130902</v>
      </c>
      <c r="N68" s="77">
        <v>0</v>
      </c>
      <c r="O68" s="78">
        <v>0</v>
      </c>
      <c r="P68" s="78">
        <f t="shared" si="19"/>
        <v>0</v>
      </c>
      <c r="Q68" s="95">
        <f t="shared" si="20"/>
        <v>0</v>
      </c>
      <c r="R68" s="77">
        <v>0</v>
      </c>
      <c r="S68" s="78">
        <v>0</v>
      </c>
      <c r="T68" s="78">
        <f t="shared" si="21"/>
        <v>0</v>
      </c>
      <c r="U68" s="95">
        <f t="shared" si="22"/>
        <v>0</v>
      </c>
      <c r="V68" s="77">
        <v>0</v>
      </c>
      <c r="W68" s="78">
        <v>0</v>
      </c>
      <c r="X68" s="78">
        <f t="shared" si="23"/>
        <v>0</v>
      </c>
      <c r="Y68" s="95">
        <f t="shared" si="24"/>
        <v>0</v>
      </c>
      <c r="Z68" s="77">
        <v>164719901</v>
      </c>
      <c r="AA68" s="78">
        <v>8522861</v>
      </c>
      <c r="AB68" s="78">
        <f t="shared" si="25"/>
        <v>173242762</v>
      </c>
      <c r="AC68" s="95">
        <f t="shared" si="26"/>
        <v>0.28381825562130902</v>
      </c>
      <c r="AD68" s="77">
        <v>153529478</v>
      </c>
      <c r="AE68" s="78">
        <v>27564457</v>
      </c>
      <c r="AF68" s="78">
        <f t="shared" si="27"/>
        <v>181093935</v>
      </c>
      <c r="AG68" s="78">
        <v>577493304</v>
      </c>
      <c r="AH68" s="78">
        <v>605271482</v>
      </c>
      <c r="AI68" s="79">
        <v>181093935</v>
      </c>
      <c r="AJ68" s="114">
        <f t="shared" si="28"/>
        <v>0.313586207399558</v>
      </c>
      <c r="AK68" s="115">
        <f t="shared" si="29"/>
        <v>-4.335414656487524E-2</v>
      </c>
    </row>
    <row r="69" spans="1:37" ht="13" x14ac:dyDescent="0.3">
      <c r="A69" s="55" t="s">
        <v>101</v>
      </c>
      <c r="B69" s="56" t="s">
        <v>347</v>
      </c>
      <c r="C69" s="57" t="s">
        <v>348</v>
      </c>
      <c r="D69" s="77">
        <v>309978608</v>
      </c>
      <c r="E69" s="78">
        <v>71203362</v>
      </c>
      <c r="F69" s="79">
        <f t="shared" si="15"/>
        <v>381181970</v>
      </c>
      <c r="G69" s="77">
        <v>309978608</v>
      </c>
      <c r="H69" s="78">
        <v>71203362</v>
      </c>
      <c r="I69" s="79">
        <f t="shared" si="16"/>
        <v>381181970</v>
      </c>
      <c r="J69" s="77">
        <v>54222289</v>
      </c>
      <c r="K69" s="78">
        <v>13361168</v>
      </c>
      <c r="L69" s="78">
        <f t="shared" si="17"/>
        <v>67583457</v>
      </c>
      <c r="M69" s="95">
        <f t="shared" si="18"/>
        <v>0.17729972118041154</v>
      </c>
      <c r="N69" s="77">
        <v>0</v>
      </c>
      <c r="O69" s="78">
        <v>0</v>
      </c>
      <c r="P69" s="78">
        <f t="shared" si="19"/>
        <v>0</v>
      </c>
      <c r="Q69" s="95">
        <f t="shared" si="20"/>
        <v>0</v>
      </c>
      <c r="R69" s="77">
        <v>0</v>
      </c>
      <c r="S69" s="78">
        <v>0</v>
      </c>
      <c r="T69" s="78">
        <f t="shared" si="21"/>
        <v>0</v>
      </c>
      <c r="U69" s="95">
        <f t="shared" si="22"/>
        <v>0</v>
      </c>
      <c r="V69" s="77">
        <v>0</v>
      </c>
      <c r="W69" s="78">
        <v>0</v>
      </c>
      <c r="X69" s="78">
        <f t="shared" si="23"/>
        <v>0</v>
      </c>
      <c r="Y69" s="95">
        <f t="shared" si="24"/>
        <v>0</v>
      </c>
      <c r="Z69" s="77">
        <v>54222289</v>
      </c>
      <c r="AA69" s="78">
        <v>13361168</v>
      </c>
      <c r="AB69" s="78">
        <f t="shared" si="25"/>
        <v>67583457</v>
      </c>
      <c r="AC69" s="95">
        <f t="shared" si="26"/>
        <v>0.17729972118041154</v>
      </c>
      <c r="AD69" s="77">
        <v>51586881</v>
      </c>
      <c r="AE69" s="78">
        <v>15104541</v>
      </c>
      <c r="AF69" s="78">
        <f t="shared" si="27"/>
        <v>66691422</v>
      </c>
      <c r="AG69" s="78">
        <v>295727345</v>
      </c>
      <c r="AH69" s="78">
        <v>381473097</v>
      </c>
      <c r="AI69" s="79">
        <v>66691422</v>
      </c>
      <c r="AJ69" s="114">
        <f t="shared" si="28"/>
        <v>0.2255165885995426</v>
      </c>
      <c r="AK69" s="115">
        <f t="shared" si="29"/>
        <v>1.3375558253953646E-2</v>
      </c>
    </row>
    <row r="70" spans="1:37" ht="13" x14ac:dyDescent="0.3">
      <c r="A70" s="55" t="s">
        <v>101</v>
      </c>
      <c r="B70" s="56" t="s">
        <v>349</v>
      </c>
      <c r="C70" s="57" t="s">
        <v>350</v>
      </c>
      <c r="D70" s="77">
        <v>351922235</v>
      </c>
      <c r="E70" s="78">
        <v>99915220</v>
      </c>
      <c r="F70" s="79">
        <f t="shared" si="15"/>
        <v>451837455</v>
      </c>
      <c r="G70" s="77">
        <v>351922235</v>
      </c>
      <c r="H70" s="78">
        <v>99915220</v>
      </c>
      <c r="I70" s="79">
        <f t="shared" si="16"/>
        <v>451837455</v>
      </c>
      <c r="J70" s="77">
        <v>81701410</v>
      </c>
      <c r="K70" s="78">
        <v>24439414</v>
      </c>
      <c r="L70" s="78">
        <f t="shared" si="17"/>
        <v>106140824</v>
      </c>
      <c r="M70" s="95">
        <f t="shared" si="18"/>
        <v>0.23490930825998035</v>
      </c>
      <c r="N70" s="77">
        <v>0</v>
      </c>
      <c r="O70" s="78">
        <v>0</v>
      </c>
      <c r="P70" s="78">
        <f t="shared" si="19"/>
        <v>0</v>
      </c>
      <c r="Q70" s="95">
        <f t="shared" si="20"/>
        <v>0</v>
      </c>
      <c r="R70" s="77">
        <v>0</v>
      </c>
      <c r="S70" s="78">
        <v>0</v>
      </c>
      <c r="T70" s="78">
        <f t="shared" si="21"/>
        <v>0</v>
      </c>
      <c r="U70" s="95">
        <f t="shared" si="22"/>
        <v>0</v>
      </c>
      <c r="V70" s="77">
        <v>0</v>
      </c>
      <c r="W70" s="78">
        <v>0</v>
      </c>
      <c r="X70" s="78">
        <f t="shared" si="23"/>
        <v>0</v>
      </c>
      <c r="Y70" s="95">
        <f t="shared" si="24"/>
        <v>0</v>
      </c>
      <c r="Z70" s="77">
        <v>81701410</v>
      </c>
      <c r="AA70" s="78">
        <v>24439414</v>
      </c>
      <c r="AB70" s="78">
        <f t="shared" si="25"/>
        <v>106140824</v>
      </c>
      <c r="AC70" s="95">
        <f t="shared" si="26"/>
        <v>0.23490930825998035</v>
      </c>
      <c r="AD70" s="77">
        <v>83933504</v>
      </c>
      <c r="AE70" s="78">
        <v>17095135</v>
      </c>
      <c r="AF70" s="78">
        <f t="shared" si="27"/>
        <v>101028639</v>
      </c>
      <c r="AG70" s="78">
        <v>438739919</v>
      </c>
      <c r="AH70" s="78">
        <v>464828507</v>
      </c>
      <c r="AI70" s="79">
        <v>101028639</v>
      </c>
      <c r="AJ70" s="114">
        <f t="shared" si="28"/>
        <v>0.2302699951038647</v>
      </c>
      <c r="AK70" s="115">
        <f t="shared" si="29"/>
        <v>5.0601344832528206E-2</v>
      </c>
    </row>
    <row r="71" spans="1:37" ht="13" x14ac:dyDescent="0.3">
      <c r="A71" s="55" t="s">
        <v>101</v>
      </c>
      <c r="B71" s="56" t="s">
        <v>351</v>
      </c>
      <c r="C71" s="57" t="s">
        <v>352</v>
      </c>
      <c r="D71" s="77">
        <v>297684367</v>
      </c>
      <c r="E71" s="78">
        <v>62832633</v>
      </c>
      <c r="F71" s="79">
        <f t="shared" si="15"/>
        <v>360517000</v>
      </c>
      <c r="G71" s="77">
        <v>297684367</v>
      </c>
      <c r="H71" s="78">
        <v>62832633</v>
      </c>
      <c r="I71" s="79">
        <f t="shared" si="16"/>
        <v>360517000</v>
      </c>
      <c r="J71" s="77">
        <v>60206115</v>
      </c>
      <c r="K71" s="78">
        <v>5653600</v>
      </c>
      <c r="L71" s="78">
        <f t="shared" si="17"/>
        <v>65859715</v>
      </c>
      <c r="M71" s="95">
        <f t="shared" si="18"/>
        <v>0.18268130212999664</v>
      </c>
      <c r="N71" s="77">
        <v>0</v>
      </c>
      <c r="O71" s="78">
        <v>0</v>
      </c>
      <c r="P71" s="78">
        <f t="shared" si="19"/>
        <v>0</v>
      </c>
      <c r="Q71" s="95">
        <f t="shared" si="20"/>
        <v>0</v>
      </c>
      <c r="R71" s="77">
        <v>0</v>
      </c>
      <c r="S71" s="78">
        <v>0</v>
      </c>
      <c r="T71" s="78">
        <f t="shared" si="21"/>
        <v>0</v>
      </c>
      <c r="U71" s="95">
        <f t="shared" si="22"/>
        <v>0</v>
      </c>
      <c r="V71" s="77">
        <v>0</v>
      </c>
      <c r="W71" s="78">
        <v>0</v>
      </c>
      <c r="X71" s="78">
        <f t="shared" si="23"/>
        <v>0</v>
      </c>
      <c r="Y71" s="95">
        <f t="shared" si="24"/>
        <v>0</v>
      </c>
      <c r="Z71" s="77">
        <v>60206115</v>
      </c>
      <c r="AA71" s="78">
        <v>5653600</v>
      </c>
      <c r="AB71" s="78">
        <f t="shared" si="25"/>
        <v>65859715</v>
      </c>
      <c r="AC71" s="95">
        <f t="shared" si="26"/>
        <v>0.18268130212999664</v>
      </c>
      <c r="AD71" s="77">
        <v>58649177</v>
      </c>
      <c r="AE71" s="78">
        <v>11865169</v>
      </c>
      <c r="AF71" s="78">
        <f t="shared" si="27"/>
        <v>70514346</v>
      </c>
      <c r="AG71" s="78">
        <v>380684128</v>
      </c>
      <c r="AH71" s="78">
        <v>379759194</v>
      </c>
      <c r="AI71" s="79">
        <v>70514346</v>
      </c>
      <c r="AJ71" s="114">
        <f t="shared" si="28"/>
        <v>0.18523059096385547</v>
      </c>
      <c r="AK71" s="115">
        <f t="shared" si="29"/>
        <v>-6.6009702479549293E-2</v>
      </c>
    </row>
    <row r="72" spans="1:37" ht="13" x14ac:dyDescent="0.3">
      <c r="A72" s="55" t="s">
        <v>116</v>
      </c>
      <c r="B72" s="56" t="s">
        <v>353</v>
      </c>
      <c r="C72" s="57" t="s">
        <v>354</v>
      </c>
      <c r="D72" s="77">
        <v>819174311</v>
      </c>
      <c r="E72" s="78">
        <v>302059735</v>
      </c>
      <c r="F72" s="79">
        <f t="shared" si="15"/>
        <v>1121234046</v>
      </c>
      <c r="G72" s="77">
        <v>819174311</v>
      </c>
      <c r="H72" s="78">
        <v>302059735</v>
      </c>
      <c r="I72" s="79">
        <f t="shared" si="16"/>
        <v>1121234046</v>
      </c>
      <c r="J72" s="77">
        <v>141377335</v>
      </c>
      <c r="K72" s="78">
        <v>55085722</v>
      </c>
      <c r="L72" s="78">
        <f t="shared" si="17"/>
        <v>196463057</v>
      </c>
      <c r="M72" s="95">
        <f t="shared" si="18"/>
        <v>0.17522038124054609</v>
      </c>
      <c r="N72" s="77">
        <v>0</v>
      </c>
      <c r="O72" s="78">
        <v>0</v>
      </c>
      <c r="P72" s="78">
        <f t="shared" si="19"/>
        <v>0</v>
      </c>
      <c r="Q72" s="95">
        <f t="shared" si="20"/>
        <v>0</v>
      </c>
      <c r="R72" s="77">
        <v>0</v>
      </c>
      <c r="S72" s="78">
        <v>0</v>
      </c>
      <c r="T72" s="78">
        <f t="shared" si="21"/>
        <v>0</v>
      </c>
      <c r="U72" s="95">
        <f t="shared" si="22"/>
        <v>0</v>
      </c>
      <c r="V72" s="77">
        <v>0</v>
      </c>
      <c r="W72" s="78">
        <v>0</v>
      </c>
      <c r="X72" s="78">
        <f t="shared" si="23"/>
        <v>0</v>
      </c>
      <c r="Y72" s="95">
        <f t="shared" si="24"/>
        <v>0</v>
      </c>
      <c r="Z72" s="77">
        <v>141377335</v>
      </c>
      <c r="AA72" s="78">
        <v>55085722</v>
      </c>
      <c r="AB72" s="78">
        <f t="shared" si="25"/>
        <v>196463057</v>
      </c>
      <c r="AC72" s="95">
        <f t="shared" si="26"/>
        <v>0.17522038124054609</v>
      </c>
      <c r="AD72" s="77">
        <v>140617962</v>
      </c>
      <c r="AE72" s="78">
        <v>59447363</v>
      </c>
      <c r="AF72" s="78">
        <f t="shared" si="27"/>
        <v>200065325</v>
      </c>
      <c r="AG72" s="78">
        <v>1038248414</v>
      </c>
      <c r="AH72" s="78">
        <v>1139000042</v>
      </c>
      <c r="AI72" s="79">
        <v>200065325</v>
      </c>
      <c r="AJ72" s="114">
        <f t="shared" si="28"/>
        <v>0.19269504513781999</v>
      </c>
      <c r="AK72" s="115">
        <f t="shared" si="29"/>
        <v>-1.8005458966964927E-2</v>
      </c>
    </row>
    <row r="73" spans="1:37" ht="14" x14ac:dyDescent="0.3">
      <c r="A73" s="58" t="s">
        <v>0</v>
      </c>
      <c r="B73" s="59" t="s">
        <v>355</v>
      </c>
      <c r="C73" s="60" t="s">
        <v>0</v>
      </c>
      <c r="D73" s="80">
        <f>SUM(D68:D72)</f>
        <v>2307943439</v>
      </c>
      <c r="E73" s="81">
        <f>SUM(E68:E72)</f>
        <v>617227380</v>
      </c>
      <c r="F73" s="82">
        <f t="shared" si="15"/>
        <v>2925170819</v>
      </c>
      <c r="G73" s="80">
        <f>SUM(G68:G72)</f>
        <v>2307943439</v>
      </c>
      <c r="H73" s="81">
        <f>SUM(H68:H72)</f>
        <v>617227380</v>
      </c>
      <c r="I73" s="82">
        <f t="shared" si="16"/>
        <v>2925170819</v>
      </c>
      <c r="J73" s="80">
        <f>SUM(J68:J72)</f>
        <v>502227050</v>
      </c>
      <c r="K73" s="81">
        <f>SUM(K68:K72)</f>
        <v>107062765</v>
      </c>
      <c r="L73" s="81">
        <f t="shared" si="17"/>
        <v>609289815</v>
      </c>
      <c r="M73" s="96">
        <f t="shared" si="18"/>
        <v>0.20829204607213059</v>
      </c>
      <c r="N73" s="80">
        <f>SUM(N68:N72)</f>
        <v>0</v>
      </c>
      <c r="O73" s="81">
        <f>SUM(O68:O72)</f>
        <v>0</v>
      </c>
      <c r="P73" s="81">
        <f t="shared" si="19"/>
        <v>0</v>
      </c>
      <c r="Q73" s="96">
        <f t="shared" si="20"/>
        <v>0</v>
      </c>
      <c r="R73" s="80">
        <f>SUM(R68:R72)</f>
        <v>0</v>
      </c>
      <c r="S73" s="81">
        <f>SUM(S68:S72)</f>
        <v>0</v>
      </c>
      <c r="T73" s="81">
        <f t="shared" si="21"/>
        <v>0</v>
      </c>
      <c r="U73" s="96">
        <f t="shared" si="22"/>
        <v>0</v>
      </c>
      <c r="V73" s="80">
        <f>SUM(V68:V72)</f>
        <v>0</v>
      </c>
      <c r="W73" s="81">
        <f>SUM(W68:W72)</f>
        <v>0</v>
      </c>
      <c r="X73" s="81">
        <f t="shared" si="23"/>
        <v>0</v>
      </c>
      <c r="Y73" s="96">
        <f t="shared" si="24"/>
        <v>0</v>
      </c>
      <c r="Z73" s="80">
        <v>502227050</v>
      </c>
      <c r="AA73" s="81">
        <v>107062765</v>
      </c>
      <c r="AB73" s="81">
        <f t="shared" si="25"/>
        <v>609289815</v>
      </c>
      <c r="AC73" s="96">
        <f t="shared" si="26"/>
        <v>0.20829204607213059</v>
      </c>
      <c r="AD73" s="80">
        <f>SUM(AD68:AD72)</f>
        <v>488317002</v>
      </c>
      <c r="AE73" s="81">
        <f>SUM(AE68:AE72)</f>
        <v>131076665</v>
      </c>
      <c r="AF73" s="81">
        <f t="shared" si="27"/>
        <v>619393667</v>
      </c>
      <c r="AG73" s="81">
        <f>SUM(AG68:AG72)</f>
        <v>2730893110</v>
      </c>
      <c r="AH73" s="81">
        <f>SUM(AH68:AH72)</f>
        <v>2970332322</v>
      </c>
      <c r="AI73" s="82">
        <f>SUM(AI68:AI72)</f>
        <v>619393667</v>
      </c>
      <c r="AJ73" s="116">
        <f t="shared" si="28"/>
        <v>0.22680992702786526</v>
      </c>
      <c r="AK73" s="117">
        <f t="shared" si="29"/>
        <v>-1.6312488387131063E-2</v>
      </c>
    </row>
    <row r="74" spans="1:37" ht="14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105707505779</v>
      </c>
      <c r="E74" s="84">
        <f>SUM(E9,E11:E15,E17:E24,E26:E29,E31:E35,E37:E40,E42:E47,E49:E53,E55:E60,E62:E66,E68:E72)</f>
        <v>14462698733</v>
      </c>
      <c r="F74" s="85">
        <f t="shared" si="15"/>
        <v>120170204512</v>
      </c>
      <c r="G74" s="83">
        <f>SUM(G9,G11:G15,G17:G24,G26:G29,G31:G35,G37:G40,G42:G47,G49:G53,G55:G60,G62:G66,G68:G72)</f>
        <v>105707505779</v>
      </c>
      <c r="H74" s="84">
        <f>SUM(H9,H11:H15,H17:H24,H26:H29,H31:H35,H37:H40,H42:H47,H49:H53,H55:H60,H62:H66,H68:H72)</f>
        <v>14466552418</v>
      </c>
      <c r="I74" s="85">
        <f t="shared" si="16"/>
        <v>120174058197</v>
      </c>
      <c r="J74" s="83">
        <f>SUM(J9,J11:J15,J17:J24,J26:J29,J31:J35,J37:J40,J42:J47,J49:J53,J55:J60,J62:J66,J68:J72)</f>
        <v>25517971462</v>
      </c>
      <c r="K74" s="84">
        <f>SUM(K9,K11:K15,K17:K24,K26:K29,K31:K35,K37:K40,K42:K47,K49:K53,K55:K60,K62:K66,K68:K72)</f>
        <v>-1694664898</v>
      </c>
      <c r="L74" s="84">
        <f t="shared" si="17"/>
        <v>23823306564</v>
      </c>
      <c r="M74" s="97">
        <f t="shared" si="18"/>
        <v>0.19824636781425337</v>
      </c>
      <c r="N74" s="83">
        <f>SUM(N9,N11:N15,N17:N24,N26:N29,N31:N35,N37:N40,N42:N47,N49:N53,N55:N60,N62:N66,N68:N72)</f>
        <v>0</v>
      </c>
      <c r="O74" s="84">
        <f>SUM(O9,O11:O15,O17:O24,O26:O29,O31:O35,O37:O40,O42:O47,O49:O53,O55:O60,O62:O66,O68:O72)</f>
        <v>0</v>
      </c>
      <c r="P74" s="84">
        <f t="shared" si="19"/>
        <v>0</v>
      </c>
      <c r="Q74" s="97">
        <f t="shared" si="20"/>
        <v>0</v>
      </c>
      <c r="R74" s="83">
        <f>SUM(R9,R11:R15,R17:R24,R26:R29,R31:R35,R37:R40,R42:R47,R49:R53,R55:R60,R62:R66,R68:R72)</f>
        <v>0</v>
      </c>
      <c r="S74" s="84">
        <f>SUM(S9,S11:S15,S17:S24,S26:S29,S31:S35,S37:S40,S42:S47,S49:S53,S55:S60,S62:S66,S68:S72)</f>
        <v>0</v>
      </c>
      <c r="T74" s="84">
        <f t="shared" si="21"/>
        <v>0</v>
      </c>
      <c r="U74" s="97">
        <f t="shared" si="22"/>
        <v>0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3"/>
        <v>0</v>
      </c>
      <c r="Y74" s="97">
        <f t="shared" si="24"/>
        <v>0</v>
      </c>
      <c r="Z74" s="83">
        <v>25517971462</v>
      </c>
      <c r="AA74" s="84">
        <v>-1694664898</v>
      </c>
      <c r="AB74" s="84">
        <f t="shared" si="25"/>
        <v>23823306564</v>
      </c>
      <c r="AC74" s="97">
        <f t="shared" si="26"/>
        <v>0.19824636781425337</v>
      </c>
      <c r="AD74" s="83">
        <f>SUM(AD9,AD11:AD15,AD17:AD24,AD26:AD29,AD31:AD35,AD37:AD40,AD42:AD47,AD49:AD53,AD55:AD60,AD62:AD66,AD68:AD72)</f>
        <v>24711488279</v>
      </c>
      <c r="AE74" s="84">
        <f>SUM(AE9,AE11:AE15,AE17:AE24,AE26:AE29,AE31:AE35,AE37:AE40,AE42:AE47,AE49:AE53,AE55:AE60,AE62:AE66,AE68:AE72)</f>
        <v>1825179106</v>
      </c>
      <c r="AF74" s="84">
        <f t="shared" si="27"/>
        <v>26536667385</v>
      </c>
      <c r="AG74" s="84">
        <f>SUM(AG9,AG11:AG15,AG17:AG24,AG26:AG29,AG31:AG35,AG37:AG40,AG42:AG47,AG49:AG53,AG55:AG60,AG62:AG66,AG68:AG72)</f>
        <v>113907011770</v>
      </c>
      <c r="AH74" s="84">
        <f>SUM(AH9,AH11:AH15,AH17:AH24,AH26:AH29,AH31:AH35,AH37:AH40,AH42:AH47,AH49:AH53,AH55:AH60,AH62:AH66,AH68:AH72)</f>
        <v>116960120689</v>
      </c>
      <c r="AI74" s="85">
        <f>SUM(AI9,AI11:AI15,AI17:AI24,AI26:AI29,AI31:AI35,AI37:AI40,AI42:AI47,AI49:AI53,AI55:AI60,AI62:AI66,AI68:AI72)</f>
        <v>26536667385</v>
      </c>
      <c r="AJ74" s="118">
        <f t="shared" si="28"/>
        <v>0.23296781271536293</v>
      </c>
      <c r="AK74" s="119">
        <f t="shared" si="29"/>
        <v>-0.10224949431795427</v>
      </c>
    </row>
    <row r="75" spans="1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357</v>
      </c>
      <c r="C9" s="57" t="s">
        <v>358</v>
      </c>
      <c r="D9" s="77">
        <v>749896950</v>
      </c>
      <c r="E9" s="78">
        <v>136280699</v>
      </c>
      <c r="F9" s="79">
        <f>$D9       +$E9</f>
        <v>886177649</v>
      </c>
      <c r="G9" s="77">
        <v>749896950</v>
      </c>
      <c r="H9" s="78">
        <v>136280699</v>
      </c>
      <c r="I9" s="79">
        <f>$G9       +$H9</f>
        <v>886177649</v>
      </c>
      <c r="J9" s="77">
        <v>116361231</v>
      </c>
      <c r="K9" s="78">
        <v>33050932</v>
      </c>
      <c r="L9" s="78">
        <f>$J9       +$K9</f>
        <v>149412163</v>
      </c>
      <c r="M9" s="95">
        <f>IF(($F9       =0),0,($L9       /$F9       ))</f>
        <v>0.16860294678905854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116361231</v>
      </c>
      <c r="AA9" s="78">
        <v>33050932</v>
      </c>
      <c r="AB9" s="78">
        <f>$Z9       +$AA9</f>
        <v>149412163</v>
      </c>
      <c r="AC9" s="95">
        <f>IF(($F9       =0),0,($AB9       /$F9       ))</f>
        <v>0.16860294678905854</v>
      </c>
      <c r="AD9" s="77">
        <v>78494542</v>
      </c>
      <c r="AE9" s="78">
        <v>13351413</v>
      </c>
      <c r="AF9" s="78">
        <f>$AD9       +$AE9</f>
        <v>91845955</v>
      </c>
      <c r="AG9" s="78">
        <v>891574938</v>
      </c>
      <c r="AH9" s="78">
        <v>887259943</v>
      </c>
      <c r="AI9" s="79">
        <v>91845955</v>
      </c>
      <c r="AJ9" s="114">
        <f>IF(($AG9       =0),0,($AI9       /$AG9       ))</f>
        <v>0.10301540687766618</v>
      </c>
      <c r="AK9" s="115">
        <f>IF(($AF9       =0),0,(($L9       /$AF9       )-1))</f>
        <v>0.62676911574385619</v>
      </c>
    </row>
    <row r="10" spans="1:37" ht="13" x14ac:dyDescent="0.3">
      <c r="A10" s="55" t="s">
        <v>101</v>
      </c>
      <c r="B10" s="56" t="s">
        <v>359</v>
      </c>
      <c r="C10" s="57" t="s">
        <v>360</v>
      </c>
      <c r="D10" s="77">
        <v>497384748</v>
      </c>
      <c r="E10" s="78">
        <v>105895752</v>
      </c>
      <c r="F10" s="79">
        <f t="shared" ref="F10:F41" si="0">$D10      +$E10</f>
        <v>603280500</v>
      </c>
      <c r="G10" s="77">
        <v>497384748</v>
      </c>
      <c r="H10" s="78">
        <v>105895752</v>
      </c>
      <c r="I10" s="79">
        <f t="shared" ref="I10:I41" si="1">$G10      +$H10</f>
        <v>603280500</v>
      </c>
      <c r="J10" s="77">
        <v>131461331</v>
      </c>
      <c r="K10" s="78">
        <v>25591654</v>
      </c>
      <c r="L10" s="78">
        <f t="shared" ref="L10:L41" si="2">$J10      +$K10</f>
        <v>157052985</v>
      </c>
      <c r="M10" s="95">
        <f t="shared" ref="M10:M41" si="3">IF(($F10      =0),0,($L10      /$F10      ))</f>
        <v>0.26033161191187182</v>
      </c>
      <c r="N10" s="77">
        <v>0</v>
      </c>
      <c r="O10" s="78">
        <v>0</v>
      </c>
      <c r="P10" s="78">
        <f t="shared" ref="P10:P41" si="4">$N10      +$O10</f>
        <v>0</v>
      </c>
      <c r="Q10" s="95">
        <f t="shared" ref="Q10:Q41" si="5">IF(($F10      =0),0,($P10      /$F10      ))</f>
        <v>0</v>
      </c>
      <c r="R10" s="77">
        <v>0</v>
      </c>
      <c r="S10" s="78">
        <v>0</v>
      </c>
      <c r="T10" s="78">
        <f t="shared" ref="T10:T41" si="6">$R10      +$S10</f>
        <v>0</v>
      </c>
      <c r="U10" s="95">
        <f t="shared" ref="U10:U41" si="7">IF(($I10      =0),0,($T10      /$I10      ))</f>
        <v>0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v>131461331</v>
      </c>
      <c r="AA10" s="78">
        <v>25591654</v>
      </c>
      <c r="AB10" s="78">
        <f t="shared" ref="AB10:AB41" si="10">$Z10      +$AA10</f>
        <v>157052985</v>
      </c>
      <c r="AC10" s="95">
        <f t="shared" ref="AC10:AC41" si="11">IF(($F10      =0),0,($AB10      /$F10      ))</f>
        <v>0.26033161191187182</v>
      </c>
      <c r="AD10" s="77">
        <v>100893347</v>
      </c>
      <c r="AE10" s="78">
        <v>40075947</v>
      </c>
      <c r="AF10" s="78">
        <f t="shared" ref="AF10:AF41" si="12">$AD10      +$AE10</f>
        <v>140969294</v>
      </c>
      <c r="AG10" s="78">
        <v>590736884</v>
      </c>
      <c r="AH10" s="78">
        <v>631295333</v>
      </c>
      <c r="AI10" s="79">
        <v>140969294</v>
      </c>
      <c r="AJ10" s="114">
        <f t="shared" ref="AJ10:AJ41" si="13">IF(($AG10      =0),0,($AI10      /$AG10      ))</f>
        <v>0.23863296472275125</v>
      </c>
      <c r="AK10" s="115">
        <f t="shared" ref="AK10:AK41" si="14">IF(($AF10      =0),0,(($L10      /$AF10      )-1))</f>
        <v>0.11409357700266276</v>
      </c>
    </row>
    <row r="11" spans="1:37" ht="13" x14ac:dyDescent="0.3">
      <c r="A11" s="55" t="s">
        <v>101</v>
      </c>
      <c r="B11" s="56" t="s">
        <v>361</v>
      </c>
      <c r="C11" s="57" t="s">
        <v>362</v>
      </c>
      <c r="D11" s="77">
        <v>1992330156</v>
      </c>
      <c r="E11" s="78">
        <v>272642599</v>
      </c>
      <c r="F11" s="79">
        <f t="shared" si="0"/>
        <v>2264972755</v>
      </c>
      <c r="G11" s="77">
        <v>1992330156</v>
      </c>
      <c r="H11" s="78">
        <v>272642599</v>
      </c>
      <c r="I11" s="79">
        <f t="shared" si="1"/>
        <v>2264972755</v>
      </c>
      <c r="J11" s="77">
        <v>385610708</v>
      </c>
      <c r="K11" s="78">
        <v>27487394</v>
      </c>
      <c r="L11" s="78">
        <f t="shared" si="2"/>
        <v>413098102</v>
      </c>
      <c r="M11" s="95">
        <f t="shared" si="3"/>
        <v>0.18238546185073207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385610708</v>
      </c>
      <c r="AA11" s="78">
        <v>27487394</v>
      </c>
      <c r="AB11" s="78">
        <f t="shared" si="10"/>
        <v>413098102</v>
      </c>
      <c r="AC11" s="95">
        <f t="shared" si="11"/>
        <v>0.18238546185073207</v>
      </c>
      <c r="AD11" s="77">
        <v>371439693</v>
      </c>
      <c r="AE11" s="78">
        <v>31512817</v>
      </c>
      <c r="AF11" s="78">
        <f t="shared" si="12"/>
        <v>402952510</v>
      </c>
      <c r="AG11" s="78">
        <v>1948954842</v>
      </c>
      <c r="AH11" s="78">
        <v>2135051271</v>
      </c>
      <c r="AI11" s="79">
        <v>402952510</v>
      </c>
      <c r="AJ11" s="114">
        <f t="shared" si="13"/>
        <v>0.20675312804400012</v>
      </c>
      <c r="AK11" s="115">
        <f t="shared" si="14"/>
        <v>2.5178133274315728E-2</v>
      </c>
    </row>
    <row r="12" spans="1:37" ht="13" x14ac:dyDescent="0.3">
      <c r="A12" s="55" t="s">
        <v>101</v>
      </c>
      <c r="B12" s="56" t="s">
        <v>363</v>
      </c>
      <c r="C12" s="57" t="s">
        <v>364</v>
      </c>
      <c r="D12" s="77">
        <v>795145514</v>
      </c>
      <c r="E12" s="78">
        <v>59318913</v>
      </c>
      <c r="F12" s="79">
        <f t="shared" si="0"/>
        <v>854464427</v>
      </c>
      <c r="G12" s="77">
        <v>795145514</v>
      </c>
      <c r="H12" s="78">
        <v>68014565</v>
      </c>
      <c r="I12" s="79">
        <f t="shared" si="1"/>
        <v>863160079</v>
      </c>
      <c r="J12" s="77">
        <v>144509853</v>
      </c>
      <c r="K12" s="78">
        <v>10172355</v>
      </c>
      <c r="L12" s="78">
        <f t="shared" si="2"/>
        <v>154682208</v>
      </c>
      <c r="M12" s="95">
        <f t="shared" si="3"/>
        <v>0.18102825947135656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144509853</v>
      </c>
      <c r="AA12" s="78">
        <v>10172355</v>
      </c>
      <c r="AB12" s="78">
        <f t="shared" si="10"/>
        <v>154682208</v>
      </c>
      <c r="AC12" s="95">
        <f t="shared" si="11"/>
        <v>0.18102825947135656</v>
      </c>
      <c r="AD12" s="77">
        <v>147369229</v>
      </c>
      <c r="AE12" s="78">
        <v>8542825</v>
      </c>
      <c r="AF12" s="78">
        <f t="shared" si="12"/>
        <v>155912054</v>
      </c>
      <c r="AG12" s="78">
        <v>874631085</v>
      </c>
      <c r="AH12" s="78">
        <v>872740571</v>
      </c>
      <c r="AI12" s="79">
        <v>155912054</v>
      </c>
      <c r="AJ12" s="114">
        <f t="shared" si="13"/>
        <v>0.17826036219602234</v>
      </c>
      <c r="AK12" s="115">
        <f t="shared" si="14"/>
        <v>-7.8880751580631125E-3</v>
      </c>
    </row>
    <row r="13" spans="1:37" ht="13" x14ac:dyDescent="0.3">
      <c r="A13" s="55" t="s">
        <v>101</v>
      </c>
      <c r="B13" s="56" t="s">
        <v>365</v>
      </c>
      <c r="C13" s="57" t="s">
        <v>366</v>
      </c>
      <c r="D13" s="77">
        <v>387552446</v>
      </c>
      <c r="E13" s="78">
        <v>194005580</v>
      </c>
      <c r="F13" s="79">
        <f t="shared" si="0"/>
        <v>581558026</v>
      </c>
      <c r="G13" s="77">
        <v>387552446</v>
      </c>
      <c r="H13" s="78">
        <v>194005580</v>
      </c>
      <c r="I13" s="79">
        <f t="shared" si="1"/>
        <v>581558026</v>
      </c>
      <c r="J13" s="77">
        <v>69189830</v>
      </c>
      <c r="K13" s="78">
        <v>85093659</v>
      </c>
      <c r="L13" s="78">
        <f t="shared" si="2"/>
        <v>154283489</v>
      </c>
      <c r="M13" s="95">
        <f t="shared" si="3"/>
        <v>0.2652933707426815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69189830</v>
      </c>
      <c r="AA13" s="78">
        <v>85093659</v>
      </c>
      <c r="AB13" s="78">
        <f t="shared" si="10"/>
        <v>154283489</v>
      </c>
      <c r="AC13" s="95">
        <f t="shared" si="11"/>
        <v>0.2652933707426815</v>
      </c>
      <c r="AD13" s="77">
        <v>61895258</v>
      </c>
      <c r="AE13" s="78">
        <v>35658003</v>
      </c>
      <c r="AF13" s="78">
        <f t="shared" si="12"/>
        <v>97553261</v>
      </c>
      <c r="AG13" s="78">
        <v>513064981</v>
      </c>
      <c r="AH13" s="78">
        <v>584349098</v>
      </c>
      <c r="AI13" s="79">
        <v>97553261</v>
      </c>
      <c r="AJ13" s="114">
        <f t="shared" si="13"/>
        <v>0.19013821759938046</v>
      </c>
      <c r="AK13" s="115">
        <f t="shared" si="14"/>
        <v>0.58153082140431978</v>
      </c>
    </row>
    <row r="14" spans="1:37" ht="13" x14ac:dyDescent="0.3">
      <c r="A14" s="55" t="s">
        <v>116</v>
      </c>
      <c r="B14" s="56" t="s">
        <v>367</v>
      </c>
      <c r="C14" s="57" t="s">
        <v>368</v>
      </c>
      <c r="D14" s="77">
        <v>1868269292</v>
      </c>
      <c r="E14" s="78">
        <v>644467188</v>
      </c>
      <c r="F14" s="79">
        <f t="shared" si="0"/>
        <v>2512736480</v>
      </c>
      <c r="G14" s="77">
        <v>1868269292</v>
      </c>
      <c r="H14" s="78">
        <v>644467188</v>
      </c>
      <c r="I14" s="79">
        <f t="shared" si="1"/>
        <v>2512736480</v>
      </c>
      <c r="J14" s="77">
        <v>405899314</v>
      </c>
      <c r="K14" s="78">
        <v>61488798</v>
      </c>
      <c r="L14" s="78">
        <f t="shared" si="2"/>
        <v>467388112</v>
      </c>
      <c r="M14" s="95">
        <f t="shared" si="3"/>
        <v>0.18600761190843221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405899314</v>
      </c>
      <c r="AA14" s="78">
        <v>61488798</v>
      </c>
      <c r="AB14" s="78">
        <f t="shared" si="10"/>
        <v>467388112</v>
      </c>
      <c r="AC14" s="95">
        <f t="shared" si="11"/>
        <v>0.18600761190843221</v>
      </c>
      <c r="AD14" s="77">
        <v>371243904</v>
      </c>
      <c r="AE14" s="78">
        <v>46989170</v>
      </c>
      <c r="AF14" s="78">
        <f t="shared" si="12"/>
        <v>418233074</v>
      </c>
      <c r="AG14" s="78">
        <v>2192814408</v>
      </c>
      <c r="AH14" s="78">
        <v>2380235387</v>
      </c>
      <c r="AI14" s="79">
        <v>418233074</v>
      </c>
      <c r="AJ14" s="114">
        <f t="shared" si="13"/>
        <v>0.19072889729024436</v>
      </c>
      <c r="AK14" s="115">
        <f t="shared" si="14"/>
        <v>0.11753025060853983</v>
      </c>
    </row>
    <row r="15" spans="1:37" ht="14" x14ac:dyDescent="0.3">
      <c r="A15" s="58" t="s">
        <v>0</v>
      </c>
      <c r="B15" s="59" t="s">
        <v>369</v>
      </c>
      <c r="C15" s="60" t="s">
        <v>0</v>
      </c>
      <c r="D15" s="80">
        <f>SUM(D9:D14)</f>
        <v>6290579106</v>
      </c>
      <c r="E15" s="81">
        <f>SUM(E9:E14)</f>
        <v>1412610731</v>
      </c>
      <c r="F15" s="82">
        <f t="shared" si="0"/>
        <v>7703189837</v>
      </c>
      <c r="G15" s="80">
        <f>SUM(G9:G14)</f>
        <v>6290579106</v>
      </c>
      <c r="H15" s="81">
        <f>SUM(H9:H14)</f>
        <v>1421306383</v>
      </c>
      <c r="I15" s="82">
        <f t="shared" si="1"/>
        <v>7711885489</v>
      </c>
      <c r="J15" s="80">
        <f>SUM(J9:J14)</f>
        <v>1253032267</v>
      </c>
      <c r="K15" s="81">
        <f>SUM(K9:K14)</f>
        <v>242884792</v>
      </c>
      <c r="L15" s="81">
        <f t="shared" si="2"/>
        <v>1495917059</v>
      </c>
      <c r="M15" s="96">
        <f t="shared" si="3"/>
        <v>0.19419449483314091</v>
      </c>
      <c r="N15" s="80">
        <f>SUM(N9:N14)</f>
        <v>0</v>
      </c>
      <c r="O15" s="81">
        <f>SUM(O9:O14)</f>
        <v>0</v>
      </c>
      <c r="P15" s="81">
        <f t="shared" si="4"/>
        <v>0</v>
      </c>
      <c r="Q15" s="96">
        <f t="shared" si="5"/>
        <v>0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v>1253032267</v>
      </c>
      <c r="AA15" s="81">
        <v>242884792</v>
      </c>
      <c r="AB15" s="81">
        <f t="shared" si="10"/>
        <v>1495917059</v>
      </c>
      <c r="AC15" s="96">
        <f t="shared" si="11"/>
        <v>0.19419449483314091</v>
      </c>
      <c r="AD15" s="80">
        <f>SUM(AD9:AD14)</f>
        <v>1131335973</v>
      </c>
      <c r="AE15" s="81">
        <f>SUM(AE9:AE14)</f>
        <v>176130175</v>
      </c>
      <c r="AF15" s="81">
        <f t="shared" si="12"/>
        <v>1307466148</v>
      </c>
      <c r="AG15" s="81">
        <f>SUM(AG9:AG14)</f>
        <v>7011777138</v>
      </c>
      <c r="AH15" s="81">
        <f>SUM(AH9:AH14)</f>
        <v>7490931603</v>
      </c>
      <c r="AI15" s="82">
        <f>SUM(AI9:AI14)</f>
        <v>1307466148</v>
      </c>
      <c r="AJ15" s="116">
        <f t="shared" si="13"/>
        <v>0.1864671569371833</v>
      </c>
      <c r="AK15" s="117">
        <f t="shared" si="14"/>
        <v>0.14413444760177452</v>
      </c>
    </row>
    <row r="16" spans="1:37" ht="13" x14ac:dyDescent="0.3">
      <c r="A16" s="55" t="s">
        <v>101</v>
      </c>
      <c r="B16" s="56" t="s">
        <v>370</v>
      </c>
      <c r="C16" s="57" t="s">
        <v>371</v>
      </c>
      <c r="D16" s="77">
        <v>662253248</v>
      </c>
      <c r="E16" s="78">
        <v>132681500</v>
      </c>
      <c r="F16" s="79">
        <f t="shared" si="0"/>
        <v>794934748</v>
      </c>
      <c r="G16" s="77">
        <v>662253248</v>
      </c>
      <c r="H16" s="78">
        <v>132681500</v>
      </c>
      <c r="I16" s="79">
        <f t="shared" si="1"/>
        <v>794934748</v>
      </c>
      <c r="J16" s="77">
        <v>136981671</v>
      </c>
      <c r="K16" s="78">
        <v>19323308</v>
      </c>
      <c r="L16" s="78">
        <f t="shared" si="2"/>
        <v>156304979</v>
      </c>
      <c r="M16" s="95">
        <f t="shared" si="3"/>
        <v>0.1966261751587188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136981671</v>
      </c>
      <c r="AA16" s="78">
        <v>19323308</v>
      </c>
      <c r="AB16" s="78">
        <f t="shared" si="10"/>
        <v>156304979</v>
      </c>
      <c r="AC16" s="95">
        <f t="shared" si="11"/>
        <v>0.1966261751587188</v>
      </c>
      <c r="AD16" s="77">
        <v>88285133</v>
      </c>
      <c r="AE16" s="78">
        <v>13309141</v>
      </c>
      <c r="AF16" s="78">
        <f t="shared" si="12"/>
        <v>101594274</v>
      </c>
      <c r="AG16" s="78">
        <v>617368534</v>
      </c>
      <c r="AH16" s="78">
        <v>712720966</v>
      </c>
      <c r="AI16" s="79">
        <v>101594274</v>
      </c>
      <c r="AJ16" s="114">
        <f t="shared" si="13"/>
        <v>0.16456017500885459</v>
      </c>
      <c r="AK16" s="115">
        <f t="shared" si="14"/>
        <v>0.53852154108606554</v>
      </c>
    </row>
    <row r="17" spans="1:37" ht="13" x14ac:dyDescent="0.3">
      <c r="A17" s="55" t="s">
        <v>101</v>
      </c>
      <c r="B17" s="56" t="s">
        <v>372</v>
      </c>
      <c r="C17" s="57" t="s">
        <v>373</v>
      </c>
      <c r="D17" s="77">
        <v>957228353</v>
      </c>
      <c r="E17" s="78">
        <v>184337128</v>
      </c>
      <c r="F17" s="79">
        <f t="shared" si="0"/>
        <v>1141565481</v>
      </c>
      <c r="G17" s="77">
        <v>957228353</v>
      </c>
      <c r="H17" s="78">
        <v>184337128</v>
      </c>
      <c r="I17" s="79">
        <f t="shared" si="1"/>
        <v>1141565481</v>
      </c>
      <c r="J17" s="77">
        <v>203117081</v>
      </c>
      <c r="K17" s="78">
        <v>43608836</v>
      </c>
      <c r="L17" s="78">
        <f t="shared" si="2"/>
        <v>246725917</v>
      </c>
      <c r="M17" s="95">
        <f t="shared" si="3"/>
        <v>0.21612944776840182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203117081</v>
      </c>
      <c r="AA17" s="78">
        <v>43608836</v>
      </c>
      <c r="AB17" s="78">
        <f t="shared" si="10"/>
        <v>246725917</v>
      </c>
      <c r="AC17" s="95">
        <f t="shared" si="11"/>
        <v>0.21612944776840182</v>
      </c>
      <c r="AD17" s="77">
        <v>180536091</v>
      </c>
      <c r="AE17" s="78">
        <v>53020526</v>
      </c>
      <c r="AF17" s="78">
        <f t="shared" si="12"/>
        <v>233556617</v>
      </c>
      <c r="AG17" s="78">
        <v>1136705958</v>
      </c>
      <c r="AH17" s="78">
        <v>1111366313</v>
      </c>
      <c r="AI17" s="79">
        <v>233556617</v>
      </c>
      <c r="AJ17" s="114">
        <f t="shared" si="13"/>
        <v>0.20546792717699469</v>
      </c>
      <c r="AK17" s="115">
        <f t="shared" si="14"/>
        <v>5.6385899783776949E-2</v>
      </c>
    </row>
    <row r="18" spans="1:37" ht="13" x14ac:dyDescent="0.3">
      <c r="A18" s="55" t="s">
        <v>101</v>
      </c>
      <c r="B18" s="56" t="s">
        <v>374</v>
      </c>
      <c r="C18" s="57" t="s">
        <v>375</v>
      </c>
      <c r="D18" s="77">
        <v>1362362448</v>
      </c>
      <c r="E18" s="78">
        <v>272154816</v>
      </c>
      <c r="F18" s="79">
        <f t="shared" si="0"/>
        <v>1634517264</v>
      </c>
      <c r="G18" s="77">
        <v>1362362448</v>
      </c>
      <c r="H18" s="78">
        <v>272154816</v>
      </c>
      <c r="I18" s="79">
        <f t="shared" si="1"/>
        <v>1634517264</v>
      </c>
      <c r="J18" s="77">
        <v>313897058</v>
      </c>
      <c r="K18" s="78">
        <v>65866289</v>
      </c>
      <c r="L18" s="78">
        <f t="shared" si="2"/>
        <v>379763347</v>
      </c>
      <c r="M18" s="95">
        <f t="shared" si="3"/>
        <v>0.23233975887819072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313897058</v>
      </c>
      <c r="AA18" s="78">
        <v>65866289</v>
      </c>
      <c r="AB18" s="78">
        <f t="shared" si="10"/>
        <v>379763347</v>
      </c>
      <c r="AC18" s="95">
        <f t="shared" si="11"/>
        <v>0.23233975887819072</v>
      </c>
      <c r="AD18" s="77">
        <v>281935578</v>
      </c>
      <c r="AE18" s="78">
        <v>79568976</v>
      </c>
      <c r="AF18" s="78">
        <f t="shared" si="12"/>
        <v>361504554</v>
      </c>
      <c r="AG18" s="78">
        <v>1508876298</v>
      </c>
      <c r="AH18" s="78">
        <v>1580710191</v>
      </c>
      <c r="AI18" s="79">
        <v>361504554</v>
      </c>
      <c r="AJ18" s="114">
        <f t="shared" si="13"/>
        <v>0.23958528242452384</v>
      </c>
      <c r="AK18" s="115">
        <f t="shared" si="14"/>
        <v>5.050778143171053E-2</v>
      </c>
    </row>
    <row r="19" spans="1:37" ht="13" x14ac:dyDescent="0.3">
      <c r="A19" s="55" t="s">
        <v>101</v>
      </c>
      <c r="B19" s="56" t="s">
        <v>376</v>
      </c>
      <c r="C19" s="57" t="s">
        <v>377</v>
      </c>
      <c r="D19" s="77">
        <v>545600467</v>
      </c>
      <c r="E19" s="78">
        <v>223119000</v>
      </c>
      <c r="F19" s="79">
        <f t="shared" si="0"/>
        <v>768719467</v>
      </c>
      <c r="G19" s="77">
        <v>545600467</v>
      </c>
      <c r="H19" s="78">
        <v>223119000</v>
      </c>
      <c r="I19" s="79">
        <f t="shared" si="1"/>
        <v>768719467</v>
      </c>
      <c r="J19" s="77">
        <v>154901424</v>
      </c>
      <c r="K19" s="78">
        <v>66257218</v>
      </c>
      <c r="L19" s="78">
        <f t="shared" si="2"/>
        <v>221158642</v>
      </c>
      <c r="M19" s="95">
        <f t="shared" si="3"/>
        <v>0.28769746506237498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154901424</v>
      </c>
      <c r="AA19" s="78">
        <v>66257218</v>
      </c>
      <c r="AB19" s="78">
        <f t="shared" si="10"/>
        <v>221158642</v>
      </c>
      <c r="AC19" s="95">
        <f t="shared" si="11"/>
        <v>0.28769746506237498</v>
      </c>
      <c r="AD19" s="77">
        <v>139321447</v>
      </c>
      <c r="AE19" s="78">
        <v>96427125</v>
      </c>
      <c r="AF19" s="78">
        <f t="shared" si="12"/>
        <v>235748572</v>
      </c>
      <c r="AG19" s="78">
        <v>703971136</v>
      </c>
      <c r="AH19" s="78">
        <v>835688331</v>
      </c>
      <c r="AI19" s="79">
        <v>235748572</v>
      </c>
      <c r="AJ19" s="114">
        <f t="shared" si="13"/>
        <v>0.33488386092011591</v>
      </c>
      <c r="AK19" s="115">
        <f t="shared" si="14"/>
        <v>-6.1887670734226075E-2</v>
      </c>
    </row>
    <row r="20" spans="1:37" ht="13" x14ac:dyDescent="0.3">
      <c r="A20" s="55" t="s">
        <v>116</v>
      </c>
      <c r="B20" s="56" t="s">
        <v>378</v>
      </c>
      <c r="C20" s="57" t="s">
        <v>379</v>
      </c>
      <c r="D20" s="77">
        <v>1988228529</v>
      </c>
      <c r="E20" s="78">
        <v>786704023</v>
      </c>
      <c r="F20" s="79">
        <f t="shared" si="0"/>
        <v>2774932552</v>
      </c>
      <c r="G20" s="77">
        <v>1988228529</v>
      </c>
      <c r="H20" s="78">
        <v>786704023</v>
      </c>
      <c r="I20" s="79">
        <f t="shared" si="1"/>
        <v>2774932552</v>
      </c>
      <c r="J20" s="77">
        <v>390758483</v>
      </c>
      <c r="K20" s="78">
        <v>211706969</v>
      </c>
      <c r="L20" s="78">
        <f t="shared" si="2"/>
        <v>602465452</v>
      </c>
      <c r="M20" s="95">
        <f t="shared" si="3"/>
        <v>0.21710994437172179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390758483</v>
      </c>
      <c r="AA20" s="78">
        <v>211706969</v>
      </c>
      <c r="AB20" s="78">
        <f t="shared" si="10"/>
        <v>602465452</v>
      </c>
      <c r="AC20" s="95">
        <f t="shared" si="11"/>
        <v>0.21710994437172179</v>
      </c>
      <c r="AD20" s="77">
        <v>356141664</v>
      </c>
      <c r="AE20" s="78">
        <v>96845297</v>
      </c>
      <c r="AF20" s="78">
        <f t="shared" si="12"/>
        <v>452986961</v>
      </c>
      <c r="AG20" s="78">
        <v>2859124061</v>
      </c>
      <c r="AH20" s="78">
        <v>2774681780</v>
      </c>
      <c r="AI20" s="79">
        <v>452986961</v>
      </c>
      <c r="AJ20" s="114">
        <f t="shared" si="13"/>
        <v>0.1584355737405688</v>
      </c>
      <c r="AK20" s="115">
        <f t="shared" si="14"/>
        <v>0.32998409197036471</v>
      </c>
    </row>
    <row r="21" spans="1:37" ht="14" x14ac:dyDescent="0.3">
      <c r="A21" s="58" t="s">
        <v>0</v>
      </c>
      <c r="B21" s="59" t="s">
        <v>380</v>
      </c>
      <c r="C21" s="60" t="s">
        <v>0</v>
      </c>
      <c r="D21" s="80">
        <f>SUM(D16:D20)</f>
        <v>5515673045</v>
      </c>
      <c r="E21" s="81">
        <f>SUM(E16:E20)</f>
        <v>1598996467</v>
      </c>
      <c r="F21" s="82">
        <f t="shared" si="0"/>
        <v>7114669512</v>
      </c>
      <c r="G21" s="80">
        <f>SUM(G16:G20)</f>
        <v>5515673045</v>
      </c>
      <c r="H21" s="81">
        <f>SUM(H16:H20)</f>
        <v>1598996467</v>
      </c>
      <c r="I21" s="82">
        <f t="shared" si="1"/>
        <v>7114669512</v>
      </c>
      <c r="J21" s="80">
        <f>SUM(J16:J20)</f>
        <v>1199655717</v>
      </c>
      <c r="K21" s="81">
        <f>SUM(K16:K20)</f>
        <v>406762620</v>
      </c>
      <c r="L21" s="81">
        <f t="shared" si="2"/>
        <v>1606418337</v>
      </c>
      <c r="M21" s="96">
        <f t="shared" si="3"/>
        <v>0.22578959349981401</v>
      </c>
      <c r="N21" s="80">
        <f>SUM(N16:N20)</f>
        <v>0</v>
      </c>
      <c r="O21" s="81">
        <f>SUM(O16:O20)</f>
        <v>0</v>
      </c>
      <c r="P21" s="81">
        <f t="shared" si="4"/>
        <v>0</v>
      </c>
      <c r="Q21" s="96">
        <f t="shared" si="5"/>
        <v>0</v>
      </c>
      <c r="R21" s="80">
        <f>SUM(R16:R20)</f>
        <v>0</v>
      </c>
      <c r="S21" s="81">
        <f>SUM(S16:S20)</f>
        <v>0</v>
      </c>
      <c r="T21" s="81">
        <f t="shared" si="6"/>
        <v>0</v>
      </c>
      <c r="U21" s="96">
        <f t="shared" si="7"/>
        <v>0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v>1199655717</v>
      </c>
      <c r="AA21" s="81">
        <v>406762620</v>
      </c>
      <c r="AB21" s="81">
        <f t="shared" si="10"/>
        <v>1606418337</v>
      </c>
      <c r="AC21" s="96">
        <f t="shared" si="11"/>
        <v>0.22578959349981401</v>
      </c>
      <c r="AD21" s="80">
        <f>SUM(AD16:AD20)</f>
        <v>1046219913</v>
      </c>
      <c r="AE21" s="81">
        <f>SUM(AE16:AE20)</f>
        <v>339171065</v>
      </c>
      <c r="AF21" s="81">
        <f t="shared" si="12"/>
        <v>1385390978</v>
      </c>
      <c r="AG21" s="81">
        <f>SUM(AG16:AG20)</f>
        <v>6826045987</v>
      </c>
      <c r="AH21" s="81">
        <f>SUM(AH16:AH20)</f>
        <v>7015167581</v>
      </c>
      <c r="AI21" s="82">
        <f>SUM(AI16:AI20)</f>
        <v>1385390978</v>
      </c>
      <c r="AJ21" s="116">
        <f t="shared" si="13"/>
        <v>0.20295658432985006</v>
      </c>
      <c r="AK21" s="117">
        <f t="shared" si="14"/>
        <v>0.15954150309184412</v>
      </c>
    </row>
    <row r="22" spans="1:37" ht="13" x14ac:dyDescent="0.3">
      <c r="A22" s="55" t="s">
        <v>101</v>
      </c>
      <c r="B22" s="56" t="s">
        <v>381</v>
      </c>
      <c r="C22" s="57" t="s">
        <v>382</v>
      </c>
      <c r="D22" s="77">
        <v>400488234</v>
      </c>
      <c r="E22" s="78">
        <v>86964800</v>
      </c>
      <c r="F22" s="79">
        <f t="shared" si="0"/>
        <v>487453034</v>
      </c>
      <c r="G22" s="77">
        <v>400488234</v>
      </c>
      <c r="H22" s="78">
        <v>86964800</v>
      </c>
      <c r="I22" s="79">
        <f t="shared" si="1"/>
        <v>487453034</v>
      </c>
      <c r="J22" s="77">
        <v>84638602</v>
      </c>
      <c r="K22" s="78">
        <v>20590214</v>
      </c>
      <c r="L22" s="78">
        <f t="shared" si="2"/>
        <v>105228816</v>
      </c>
      <c r="M22" s="95">
        <f t="shared" si="3"/>
        <v>0.21587477902537786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84638602</v>
      </c>
      <c r="AA22" s="78">
        <v>20590214</v>
      </c>
      <c r="AB22" s="78">
        <f t="shared" si="10"/>
        <v>105228816</v>
      </c>
      <c r="AC22" s="95">
        <f t="shared" si="11"/>
        <v>0.21587477902537786</v>
      </c>
      <c r="AD22" s="77">
        <v>80430630</v>
      </c>
      <c r="AE22" s="78">
        <v>5353847</v>
      </c>
      <c r="AF22" s="78">
        <f t="shared" si="12"/>
        <v>85784477</v>
      </c>
      <c r="AG22" s="78">
        <v>507811096</v>
      </c>
      <c r="AH22" s="78">
        <v>572392053</v>
      </c>
      <c r="AI22" s="79">
        <v>85784477</v>
      </c>
      <c r="AJ22" s="114">
        <f t="shared" si="13"/>
        <v>0.16892989868815311</v>
      </c>
      <c r="AK22" s="115">
        <f t="shared" si="14"/>
        <v>0.22666500607097007</v>
      </c>
    </row>
    <row r="23" spans="1:37" ht="13" x14ac:dyDescent="0.3">
      <c r="A23" s="55" t="s">
        <v>101</v>
      </c>
      <c r="B23" s="56" t="s">
        <v>383</v>
      </c>
      <c r="C23" s="57" t="s">
        <v>384</v>
      </c>
      <c r="D23" s="77">
        <v>285311044</v>
      </c>
      <c r="E23" s="78">
        <v>64396800</v>
      </c>
      <c r="F23" s="79">
        <f t="shared" si="0"/>
        <v>349707844</v>
      </c>
      <c r="G23" s="77">
        <v>285311044</v>
      </c>
      <c r="H23" s="78">
        <v>64396800</v>
      </c>
      <c r="I23" s="79">
        <f t="shared" si="1"/>
        <v>349707844</v>
      </c>
      <c r="J23" s="77">
        <v>53609373</v>
      </c>
      <c r="K23" s="78">
        <v>6734191</v>
      </c>
      <c r="L23" s="78">
        <f t="shared" si="2"/>
        <v>60343564</v>
      </c>
      <c r="M23" s="95">
        <f t="shared" si="3"/>
        <v>0.17255421928711442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53609373</v>
      </c>
      <c r="AA23" s="78">
        <v>6734191</v>
      </c>
      <c r="AB23" s="78">
        <f t="shared" si="10"/>
        <v>60343564</v>
      </c>
      <c r="AC23" s="95">
        <f t="shared" si="11"/>
        <v>0.17255421928711442</v>
      </c>
      <c r="AD23" s="77">
        <v>76460965</v>
      </c>
      <c r="AE23" s="78">
        <v>3801375</v>
      </c>
      <c r="AF23" s="78">
        <f t="shared" si="12"/>
        <v>80262340</v>
      </c>
      <c r="AG23" s="78">
        <v>356572062</v>
      </c>
      <c r="AH23" s="78">
        <v>356572062</v>
      </c>
      <c r="AI23" s="79">
        <v>80262340</v>
      </c>
      <c r="AJ23" s="114">
        <f t="shared" si="13"/>
        <v>0.22509430365859678</v>
      </c>
      <c r="AK23" s="115">
        <f t="shared" si="14"/>
        <v>-0.24817088562331968</v>
      </c>
    </row>
    <row r="24" spans="1:37" ht="13" x14ac:dyDescent="0.3">
      <c r="A24" s="55" t="s">
        <v>101</v>
      </c>
      <c r="B24" s="56" t="s">
        <v>73</v>
      </c>
      <c r="C24" s="57" t="s">
        <v>74</v>
      </c>
      <c r="D24" s="77">
        <v>5724363741</v>
      </c>
      <c r="E24" s="78">
        <v>716060669</v>
      </c>
      <c r="F24" s="79">
        <f t="shared" si="0"/>
        <v>6440424410</v>
      </c>
      <c r="G24" s="77">
        <v>5724363741</v>
      </c>
      <c r="H24" s="78">
        <v>716060669</v>
      </c>
      <c r="I24" s="79">
        <f t="shared" si="1"/>
        <v>6440424410</v>
      </c>
      <c r="J24" s="77">
        <v>1180139352</v>
      </c>
      <c r="K24" s="78">
        <v>99403706</v>
      </c>
      <c r="L24" s="78">
        <f t="shared" si="2"/>
        <v>1279543058</v>
      </c>
      <c r="M24" s="95">
        <f t="shared" si="3"/>
        <v>0.19867371721858312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1180139352</v>
      </c>
      <c r="AA24" s="78">
        <v>99403706</v>
      </c>
      <c r="AB24" s="78">
        <f t="shared" si="10"/>
        <v>1279543058</v>
      </c>
      <c r="AC24" s="95">
        <f t="shared" si="11"/>
        <v>0.19867371721858312</v>
      </c>
      <c r="AD24" s="77">
        <v>1413310111</v>
      </c>
      <c r="AE24" s="78">
        <v>131565710</v>
      </c>
      <c r="AF24" s="78">
        <f t="shared" si="12"/>
        <v>1544875821</v>
      </c>
      <c r="AG24" s="78">
        <v>5960354691</v>
      </c>
      <c r="AH24" s="78">
        <v>6080042837</v>
      </c>
      <c r="AI24" s="79">
        <v>1544875821</v>
      </c>
      <c r="AJ24" s="114">
        <f t="shared" si="13"/>
        <v>0.25919192750940262</v>
      </c>
      <c r="AK24" s="115">
        <f t="shared" si="14"/>
        <v>-0.17175022056352063</v>
      </c>
    </row>
    <row r="25" spans="1:37" ht="13" x14ac:dyDescent="0.3">
      <c r="A25" s="55" t="s">
        <v>101</v>
      </c>
      <c r="B25" s="56" t="s">
        <v>385</v>
      </c>
      <c r="C25" s="57" t="s">
        <v>386</v>
      </c>
      <c r="D25" s="77">
        <v>638714932</v>
      </c>
      <c r="E25" s="78">
        <v>246865699</v>
      </c>
      <c r="F25" s="79">
        <f t="shared" si="0"/>
        <v>885580631</v>
      </c>
      <c r="G25" s="77">
        <v>638714932</v>
      </c>
      <c r="H25" s="78">
        <v>246865699</v>
      </c>
      <c r="I25" s="79">
        <f t="shared" si="1"/>
        <v>885580631</v>
      </c>
      <c r="J25" s="77">
        <v>71356248</v>
      </c>
      <c r="K25" s="78">
        <v>49793894</v>
      </c>
      <c r="L25" s="78">
        <f t="shared" si="2"/>
        <v>121150142</v>
      </c>
      <c r="M25" s="95">
        <f t="shared" si="3"/>
        <v>0.13680306203535295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71356248</v>
      </c>
      <c r="AA25" s="78">
        <v>49793894</v>
      </c>
      <c r="AB25" s="78">
        <f t="shared" si="10"/>
        <v>121150142</v>
      </c>
      <c r="AC25" s="95">
        <f t="shared" si="11"/>
        <v>0.13680306203535295</v>
      </c>
      <c r="AD25" s="77">
        <v>60218991</v>
      </c>
      <c r="AE25" s="78">
        <v>19306016</v>
      </c>
      <c r="AF25" s="78">
        <f t="shared" si="12"/>
        <v>79525007</v>
      </c>
      <c r="AG25" s="78">
        <v>829273694</v>
      </c>
      <c r="AH25" s="78">
        <v>870835825</v>
      </c>
      <c r="AI25" s="79">
        <v>79525007</v>
      </c>
      <c r="AJ25" s="114">
        <f t="shared" si="13"/>
        <v>9.5897177946657503E-2</v>
      </c>
      <c r="AK25" s="115">
        <f t="shared" si="14"/>
        <v>0.52342195958561821</v>
      </c>
    </row>
    <row r="26" spans="1:37" ht="13" x14ac:dyDescent="0.3">
      <c r="A26" s="55" t="s">
        <v>116</v>
      </c>
      <c r="B26" s="56" t="s">
        <v>387</v>
      </c>
      <c r="C26" s="57" t="s">
        <v>388</v>
      </c>
      <c r="D26" s="77">
        <v>1208191000</v>
      </c>
      <c r="E26" s="78">
        <v>393366000</v>
      </c>
      <c r="F26" s="79">
        <f t="shared" si="0"/>
        <v>1601557000</v>
      </c>
      <c r="G26" s="77">
        <v>1208191000</v>
      </c>
      <c r="H26" s="78">
        <v>393366000</v>
      </c>
      <c r="I26" s="79">
        <f t="shared" si="1"/>
        <v>1601557000</v>
      </c>
      <c r="J26" s="77">
        <v>209069556</v>
      </c>
      <c r="K26" s="78">
        <v>117403078</v>
      </c>
      <c r="L26" s="78">
        <f t="shared" si="2"/>
        <v>326472634</v>
      </c>
      <c r="M26" s="95">
        <f t="shared" si="3"/>
        <v>0.20384702761125581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209069556</v>
      </c>
      <c r="AA26" s="78">
        <v>117403078</v>
      </c>
      <c r="AB26" s="78">
        <f t="shared" si="10"/>
        <v>326472634</v>
      </c>
      <c r="AC26" s="95">
        <f t="shared" si="11"/>
        <v>0.20384702761125581</v>
      </c>
      <c r="AD26" s="77">
        <v>216044714</v>
      </c>
      <c r="AE26" s="78">
        <v>74708929</v>
      </c>
      <c r="AF26" s="78">
        <f t="shared" si="12"/>
        <v>290753643</v>
      </c>
      <c r="AG26" s="78">
        <v>1541915000</v>
      </c>
      <c r="AH26" s="78">
        <v>1694872000</v>
      </c>
      <c r="AI26" s="79">
        <v>290753643</v>
      </c>
      <c r="AJ26" s="114">
        <f t="shared" si="13"/>
        <v>0.18856658311255808</v>
      </c>
      <c r="AK26" s="115">
        <f t="shared" si="14"/>
        <v>0.12284967655590129</v>
      </c>
    </row>
    <row r="27" spans="1:37" ht="14" x14ac:dyDescent="0.3">
      <c r="A27" s="58" t="s">
        <v>0</v>
      </c>
      <c r="B27" s="59" t="s">
        <v>389</v>
      </c>
      <c r="C27" s="60" t="s">
        <v>0</v>
      </c>
      <c r="D27" s="80">
        <f>SUM(D22:D26)</f>
        <v>8257068951</v>
      </c>
      <c r="E27" s="81">
        <f>SUM(E22:E26)</f>
        <v>1507653968</v>
      </c>
      <c r="F27" s="82">
        <f t="shared" si="0"/>
        <v>9764722919</v>
      </c>
      <c r="G27" s="80">
        <f>SUM(G22:G26)</f>
        <v>8257068951</v>
      </c>
      <c r="H27" s="81">
        <f>SUM(H22:H26)</f>
        <v>1507653968</v>
      </c>
      <c r="I27" s="82">
        <f t="shared" si="1"/>
        <v>9764722919</v>
      </c>
      <c r="J27" s="80">
        <f>SUM(J22:J26)</f>
        <v>1598813131</v>
      </c>
      <c r="K27" s="81">
        <f>SUM(K22:K26)</f>
        <v>293925083</v>
      </c>
      <c r="L27" s="81">
        <f t="shared" si="2"/>
        <v>1892738214</v>
      </c>
      <c r="M27" s="96">
        <f t="shared" si="3"/>
        <v>0.19383429818752443</v>
      </c>
      <c r="N27" s="80">
        <f>SUM(N22:N26)</f>
        <v>0</v>
      </c>
      <c r="O27" s="81">
        <f>SUM(O22:O26)</f>
        <v>0</v>
      </c>
      <c r="P27" s="81">
        <f t="shared" si="4"/>
        <v>0</v>
      </c>
      <c r="Q27" s="96">
        <f t="shared" si="5"/>
        <v>0</v>
      </c>
      <c r="R27" s="80">
        <f>SUM(R22:R26)</f>
        <v>0</v>
      </c>
      <c r="S27" s="81">
        <f>SUM(S22:S26)</f>
        <v>0</v>
      </c>
      <c r="T27" s="81">
        <f t="shared" si="6"/>
        <v>0</v>
      </c>
      <c r="U27" s="96">
        <f t="shared" si="7"/>
        <v>0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v>1598813131</v>
      </c>
      <c r="AA27" s="81">
        <v>293925083</v>
      </c>
      <c r="AB27" s="81">
        <f t="shared" si="10"/>
        <v>1892738214</v>
      </c>
      <c r="AC27" s="96">
        <f t="shared" si="11"/>
        <v>0.19383429818752443</v>
      </c>
      <c r="AD27" s="80">
        <f>SUM(AD22:AD26)</f>
        <v>1846465411</v>
      </c>
      <c r="AE27" s="81">
        <f>SUM(AE22:AE26)</f>
        <v>234735877</v>
      </c>
      <c r="AF27" s="81">
        <f t="shared" si="12"/>
        <v>2081201288</v>
      </c>
      <c r="AG27" s="81">
        <f>SUM(AG22:AG26)</f>
        <v>9195926543</v>
      </c>
      <c r="AH27" s="81">
        <f>SUM(AH22:AH26)</f>
        <v>9574714777</v>
      </c>
      <c r="AI27" s="82">
        <f>SUM(AI22:AI26)</f>
        <v>2081201288</v>
      </c>
      <c r="AJ27" s="116">
        <f t="shared" si="13"/>
        <v>0.22631773734471858</v>
      </c>
      <c r="AK27" s="117">
        <f t="shared" si="14"/>
        <v>-9.0554947801858132E-2</v>
      </c>
    </row>
    <row r="28" spans="1:37" ht="13" x14ac:dyDescent="0.3">
      <c r="A28" s="55" t="s">
        <v>101</v>
      </c>
      <c r="B28" s="56" t="s">
        <v>390</v>
      </c>
      <c r="C28" s="57" t="s">
        <v>391</v>
      </c>
      <c r="D28" s="77">
        <v>601404839</v>
      </c>
      <c r="E28" s="78">
        <v>109479950</v>
      </c>
      <c r="F28" s="79">
        <f t="shared" si="0"/>
        <v>710884789</v>
      </c>
      <c r="G28" s="77">
        <v>601404839</v>
      </c>
      <c r="H28" s="78">
        <v>109479950</v>
      </c>
      <c r="I28" s="79">
        <f t="shared" si="1"/>
        <v>710884789</v>
      </c>
      <c r="J28" s="77">
        <v>108593344</v>
      </c>
      <c r="K28" s="78">
        <v>16634767</v>
      </c>
      <c r="L28" s="78">
        <f t="shared" si="2"/>
        <v>125228111</v>
      </c>
      <c r="M28" s="95">
        <f t="shared" si="3"/>
        <v>0.17615809613278982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108593344</v>
      </c>
      <c r="AA28" s="78">
        <v>16634767</v>
      </c>
      <c r="AB28" s="78">
        <f t="shared" si="10"/>
        <v>125228111</v>
      </c>
      <c r="AC28" s="95">
        <f t="shared" si="11"/>
        <v>0.17615809613278982</v>
      </c>
      <c r="AD28" s="77">
        <v>109896617</v>
      </c>
      <c r="AE28" s="78">
        <v>490961</v>
      </c>
      <c r="AF28" s="78">
        <f t="shared" si="12"/>
        <v>110387578</v>
      </c>
      <c r="AG28" s="78">
        <v>653866542</v>
      </c>
      <c r="AH28" s="78">
        <v>651709624</v>
      </c>
      <c r="AI28" s="79">
        <v>110387578</v>
      </c>
      <c r="AJ28" s="114">
        <f t="shared" si="13"/>
        <v>0.16882279625801683</v>
      </c>
      <c r="AK28" s="115">
        <f t="shared" si="14"/>
        <v>0.13444024471666549</v>
      </c>
    </row>
    <row r="29" spans="1:37" ht="13" x14ac:dyDescent="0.3">
      <c r="A29" s="55" t="s">
        <v>101</v>
      </c>
      <c r="B29" s="56" t="s">
        <v>392</v>
      </c>
      <c r="C29" s="57" t="s">
        <v>393</v>
      </c>
      <c r="D29" s="77">
        <v>901405109</v>
      </c>
      <c r="E29" s="78">
        <v>157914047</v>
      </c>
      <c r="F29" s="79">
        <f t="shared" si="0"/>
        <v>1059319156</v>
      </c>
      <c r="G29" s="77">
        <v>901405109</v>
      </c>
      <c r="H29" s="78">
        <v>157914047</v>
      </c>
      <c r="I29" s="79">
        <f t="shared" si="1"/>
        <v>1059319156</v>
      </c>
      <c r="J29" s="77">
        <v>195292516</v>
      </c>
      <c r="K29" s="78">
        <v>38430289</v>
      </c>
      <c r="L29" s="78">
        <f t="shared" si="2"/>
        <v>233722805</v>
      </c>
      <c r="M29" s="95">
        <f t="shared" si="3"/>
        <v>0.22063492732684992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195292516</v>
      </c>
      <c r="AA29" s="78">
        <v>38430289</v>
      </c>
      <c r="AB29" s="78">
        <f t="shared" si="10"/>
        <v>233722805</v>
      </c>
      <c r="AC29" s="95">
        <f t="shared" si="11"/>
        <v>0.22063492732684992</v>
      </c>
      <c r="AD29" s="77">
        <v>199841153</v>
      </c>
      <c r="AE29" s="78">
        <v>32907723</v>
      </c>
      <c r="AF29" s="78">
        <f t="shared" si="12"/>
        <v>232748876</v>
      </c>
      <c r="AG29" s="78">
        <v>1059728966</v>
      </c>
      <c r="AH29" s="78">
        <v>1097708359</v>
      </c>
      <c r="AI29" s="79">
        <v>232748876</v>
      </c>
      <c r="AJ29" s="114">
        <f t="shared" si="13"/>
        <v>0.21963056919970989</v>
      </c>
      <c r="AK29" s="115">
        <f t="shared" si="14"/>
        <v>4.1844627425826619E-3</v>
      </c>
    </row>
    <row r="30" spans="1:37" ht="13" x14ac:dyDescent="0.3">
      <c r="A30" s="55" t="s">
        <v>101</v>
      </c>
      <c r="B30" s="56" t="s">
        <v>394</v>
      </c>
      <c r="C30" s="57" t="s">
        <v>395</v>
      </c>
      <c r="D30" s="77">
        <v>627799036</v>
      </c>
      <c r="E30" s="78">
        <v>152010992</v>
      </c>
      <c r="F30" s="79">
        <f t="shared" si="0"/>
        <v>779810028</v>
      </c>
      <c r="G30" s="77">
        <v>627799036</v>
      </c>
      <c r="H30" s="78">
        <v>152010992</v>
      </c>
      <c r="I30" s="79">
        <f t="shared" si="1"/>
        <v>779810028</v>
      </c>
      <c r="J30" s="77">
        <v>128746727</v>
      </c>
      <c r="K30" s="78">
        <v>49629218</v>
      </c>
      <c r="L30" s="78">
        <f t="shared" si="2"/>
        <v>178375945</v>
      </c>
      <c r="M30" s="95">
        <f t="shared" si="3"/>
        <v>0.22874282016799097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128746727</v>
      </c>
      <c r="AA30" s="78">
        <v>49629218</v>
      </c>
      <c r="AB30" s="78">
        <f t="shared" si="10"/>
        <v>178375945</v>
      </c>
      <c r="AC30" s="95">
        <f t="shared" si="11"/>
        <v>0.22874282016799097</v>
      </c>
      <c r="AD30" s="77">
        <v>119464527</v>
      </c>
      <c r="AE30" s="78">
        <v>15511604</v>
      </c>
      <c r="AF30" s="78">
        <f t="shared" si="12"/>
        <v>134976131</v>
      </c>
      <c r="AG30" s="78">
        <v>668740223</v>
      </c>
      <c r="AH30" s="78">
        <v>732406204</v>
      </c>
      <c r="AI30" s="79">
        <v>134976131</v>
      </c>
      <c r="AJ30" s="114">
        <f t="shared" si="13"/>
        <v>0.20183641772658859</v>
      </c>
      <c r="AK30" s="115">
        <f t="shared" si="14"/>
        <v>0.32153695381889413</v>
      </c>
    </row>
    <row r="31" spans="1:37" ht="13" x14ac:dyDescent="0.3">
      <c r="A31" s="55" t="s">
        <v>101</v>
      </c>
      <c r="B31" s="56" t="s">
        <v>396</v>
      </c>
      <c r="C31" s="57" t="s">
        <v>397</v>
      </c>
      <c r="D31" s="77">
        <v>1634880982</v>
      </c>
      <c r="E31" s="78">
        <v>440755800</v>
      </c>
      <c r="F31" s="79">
        <f t="shared" si="0"/>
        <v>2075636782</v>
      </c>
      <c r="G31" s="77">
        <v>1634880982</v>
      </c>
      <c r="H31" s="78">
        <v>440755800</v>
      </c>
      <c r="I31" s="79">
        <f t="shared" si="1"/>
        <v>2075636782</v>
      </c>
      <c r="J31" s="77">
        <v>409645192</v>
      </c>
      <c r="K31" s="78">
        <v>128826567</v>
      </c>
      <c r="L31" s="78">
        <f t="shared" si="2"/>
        <v>538471759</v>
      </c>
      <c r="M31" s="95">
        <f t="shared" si="3"/>
        <v>0.25942484912083236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409645192</v>
      </c>
      <c r="AA31" s="78">
        <v>128826567</v>
      </c>
      <c r="AB31" s="78">
        <f t="shared" si="10"/>
        <v>538471759</v>
      </c>
      <c r="AC31" s="95">
        <f t="shared" si="11"/>
        <v>0.25942484912083236</v>
      </c>
      <c r="AD31" s="77">
        <v>338957524</v>
      </c>
      <c r="AE31" s="78">
        <v>99633248</v>
      </c>
      <c r="AF31" s="78">
        <f t="shared" si="12"/>
        <v>438590772</v>
      </c>
      <c r="AG31" s="78">
        <v>1871564297</v>
      </c>
      <c r="AH31" s="78">
        <v>1975391149</v>
      </c>
      <c r="AI31" s="79">
        <v>438590772</v>
      </c>
      <c r="AJ31" s="114">
        <f t="shared" si="13"/>
        <v>0.23434448536073993</v>
      </c>
      <c r="AK31" s="115">
        <f t="shared" si="14"/>
        <v>0.22773161994388702</v>
      </c>
    </row>
    <row r="32" spans="1:37" ht="13" x14ac:dyDescent="0.3">
      <c r="A32" s="55" t="s">
        <v>101</v>
      </c>
      <c r="B32" s="56" t="s">
        <v>398</v>
      </c>
      <c r="C32" s="57" t="s">
        <v>399</v>
      </c>
      <c r="D32" s="77">
        <v>979048560</v>
      </c>
      <c r="E32" s="78">
        <v>202997292</v>
      </c>
      <c r="F32" s="79">
        <f t="shared" si="0"/>
        <v>1182045852</v>
      </c>
      <c r="G32" s="77">
        <v>979048560</v>
      </c>
      <c r="H32" s="78">
        <v>202997292</v>
      </c>
      <c r="I32" s="79">
        <f t="shared" si="1"/>
        <v>1182045852</v>
      </c>
      <c r="J32" s="77">
        <v>321871515</v>
      </c>
      <c r="K32" s="78">
        <v>19408888</v>
      </c>
      <c r="L32" s="78">
        <f t="shared" si="2"/>
        <v>341280403</v>
      </c>
      <c r="M32" s="95">
        <f t="shared" si="3"/>
        <v>0.28872010541939619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321871515</v>
      </c>
      <c r="AA32" s="78">
        <v>19408888</v>
      </c>
      <c r="AB32" s="78">
        <f t="shared" si="10"/>
        <v>341280403</v>
      </c>
      <c r="AC32" s="95">
        <f t="shared" si="11"/>
        <v>0.28872010541939619</v>
      </c>
      <c r="AD32" s="77">
        <v>198021496</v>
      </c>
      <c r="AE32" s="78">
        <v>16281346</v>
      </c>
      <c r="AF32" s="78">
        <f t="shared" si="12"/>
        <v>214302842</v>
      </c>
      <c r="AG32" s="78">
        <v>1112615418</v>
      </c>
      <c r="AH32" s="78">
        <v>1149665691</v>
      </c>
      <c r="AI32" s="79">
        <v>214302842</v>
      </c>
      <c r="AJ32" s="114">
        <f t="shared" si="13"/>
        <v>0.19261178528805897</v>
      </c>
      <c r="AK32" s="115">
        <f t="shared" si="14"/>
        <v>0.59251459203700163</v>
      </c>
    </row>
    <row r="33" spans="1:37" ht="13" x14ac:dyDescent="0.3">
      <c r="A33" s="55" t="s">
        <v>116</v>
      </c>
      <c r="B33" s="56" t="s">
        <v>400</v>
      </c>
      <c r="C33" s="57" t="s">
        <v>401</v>
      </c>
      <c r="D33" s="77">
        <v>198878737</v>
      </c>
      <c r="E33" s="78">
        <v>100000</v>
      </c>
      <c r="F33" s="79">
        <f t="shared" si="0"/>
        <v>198978737</v>
      </c>
      <c r="G33" s="77">
        <v>198878737</v>
      </c>
      <c r="H33" s="78">
        <v>100000</v>
      </c>
      <c r="I33" s="79">
        <f t="shared" si="1"/>
        <v>198978737</v>
      </c>
      <c r="J33" s="77">
        <v>55413022</v>
      </c>
      <c r="K33" s="78">
        <v>0</v>
      </c>
      <c r="L33" s="78">
        <f t="shared" si="2"/>
        <v>55413022</v>
      </c>
      <c r="M33" s="95">
        <f t="shared" si="3"/>
        <v>0.27848715312732136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55413022</v>
      </c>
      <c r="AA33" s="78">
        <v>0</v>
      </c>
      <c r="AB33" s="78">
        <f t="shared" si="10"/>
        <v>55413022</v>
      </c>
      <c r="AC33" s="95">
        <f t="shared" si="11"/>
        <v>0.27848715312732136</v>
      </c>
      <c r="AD33" s="77">
        <v>44408848</v>
      </c>
      <c r="AE33" s="78">
        <v>0</v>
      </c>
      <c r="AF33" s="78">
        <f t="shared" si="12"/>
        <v>44408848</v>
      </c>
      <c r="AG33" s="78">
        <v>196875455</v>
      </c>
      <c r="AH33" s="78">
        <v>196875456</v>
      </c>
      <c r="AI33" s="79">
        <v>44408848</v>
      </c>
      <c r="AJ33" s="114">
        <f t="shared" si="13"/>
        <v>0.22556823043278809</v>
      </c>
      <c r="AK33" s="115">
        <f t="shared" si="14"/>
        <v>0.24779237687048306</v>
      </c>
    </row>
    <row r="34" spans="1:37" ht="14" x14ac:dyDescent="0.3">
      <c r="A34" s="58" t="s">
        <v>0</v>
      </c>
      <c r="B34" s="59" t="s">
        <v>402</v>
      </c>
      <c r="C34" s="60" t="s">
        <v>0</v>
      </c>
      <c r="D34" s="80">
        <f>SUM(D28:D33)</f>
        <v>4943417263</v>
      </c>
      <c r="E34" s="81">
        <f>SUM(E28:E33)</f>
        <v>1063258081</v>
      </c>
      <c r="F34" s="82">
        <f t="shared" si="0"/>
        <v>6006675344</v>
      </c>
      <c r="G34" s="80">
        <f>SUM(G28:G33)</f>
        <v>4943417263</v>
      </c>
      <c r="H34" s="81">
        <f>SUM(H28:H33)</f>
        <v>1063258081</v>
      </c>
      <c r="I34" s="82">
        <f t="shared" si="1"/>
        <v>6006675344</v>
      </c>
      <c r="J34" s="80">
        <f>SUM(J28:J33)</f>
        <v>1219562316</v>
      </c>
      <c r="K34" s="81">
        <f>SUM(K28:K33)</f>
        <v>252929729</v>
      </c>
      <c r="L34" s="81">
        <f t="shared" si="2"/>
        <v>1472492045</v>
      </c>
      <c r="M34" s="96">
        <f t="shared" si="3"/>
        <v>0.24514260562972753</v>
      </c>
      <c r="N34" s="80">
        <f>SUM(N28:N33)</f>
        <v>0</v>
      </c>
      <c r="O34" s="81">
        <f>SUM(O28:O33)</f>
        <v>0</v>
      </c>
      <c r="P34" s="81">
        <f t="shared" si="4"/>
        <v>0</v>
      </c>
      <c r="Q34" s="96">
        <f t="shared" si="5"/>
        <v>0</v>
      </c>
      <c r="R34" s="80">
        <f>SUM(R28:R33)</f>
        <v>0</v>
      </c>
      <c r="S34" s="81">
        <f>SUM(S28:S33)</f>
        <v>0</v>
      </c>
      <c r="T34" s="81">
        <f t="shared" si="6"/>
        <v>0</v>
      </c>
      <c r="U34" s="96">
        <f t="shared" si="7"/>
        <v>0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v>1219562316</v>
      </c>
      <c r="AA34" s="81">
        <v>252929729</v>
      </c>
      <c r="AB34" s="81">
        <f t="shared" si="10"/>
        <v>1472492045</v>
      </c>
      <c r="AC34" s="96">
        <f t="shared" si="11"/>
        <v>0.24514260562972753</v>
      </c>
      <c r="AD34" s="80">
        <f>SUM(AD28:AD33)</f>
        <v>1010590165</v>
      </c>
      <c r="AE34" s="81">
        <f>SUM(AE28:AE33)</f>
        <v>164824882</v>
      </c>
      <c r="AF34" s="81">
        <f t="shared" si="12"/>
        <v>1175415047</v>
      </c>
      <c r="AG34" s="81">
        <f>SUM(AG28:AG33)</f>
        <v>5563390901</v>
      </c>
      <c r="AH34" s="81">
        <f>SUM(AH28:AH33)</f>
        <v>5803756483</v>
      </c>
      <c r="AI34" s="82">
        <f>SUM(AI28:AI33)</f>
        <v>1175415047</v>
      </c>
      <c r="AJ34" s="116">
        <f t="shared" si="13"/>
        <v>0.21127673174802858</v>
      </c>
      <c r="AK34" s="117">
        <f t="shared" si="14"/>
        <v>0.25274221115190465</v>
      </c>
    </row>
    <row r="35" spans="1:37" ht="13" x14ac:dyDescent="0.3">
      <c r="A35" s="55" t="s">
        <v>101</v>
      </c>
      <c r="B35" s="56" t="s">
        <v>403</v>
      </c>
      <c r="C35" s="57" t="s">
        <v>404</v>
      </c>
      <c r="D35" s="77">
        <v>456261208</v>
      </c>
      <c r="E35" s="78">
        <v>149431968</v>
      </c>
      <c r="F35" s="79">
        <f t="shared" si="0"/>
        <v>605693176</v>
      </c>
      <c r="G35" s="77">
        <v>456261208</v>
      </c>
      <c r="H35" s="78">
        <v>149431968</v>
      </c>
      <c r="I35" s="79">
        <f t="shared" si="1"/>
        <v>605693176</v>
      </c>
      <c r="J35" s="77">
        <v>100606935</v>
      </c>
      <c r="K35" s="78">
        <v>21553423</v>
      </c>
      <c r="L35" s="78">
        <f t="shared" si="2"/>
        <v>122160358</v>
      </c>
      <c r="M35" s="95">
        <f t="shared" si="3"/>
        <v>0.20168686529828098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100606935</v>
      </c>
      <c r="AA35" s="78">
        <v>21553423</v>
      </c>
      <c r="AB35" s="78">
        <f t="shared" si="10"/>
        <v>122160358</v>
      </c>
      <c r="AC35" s="95">
        <f t="shared" si="11"/>
        <v>0.20168686529828098</v>
      </c>
      <c r="AD35" s="77">
        <v>35615673</v>
      </c>
      <c r="AE35" s="78">
        <v>10655314</v>
      </c>
      <c r="AF35" s="78">
        <f t="shared" si="12"/>
        <v>46270987</v>
      </c>
      <c r="AG35" s="78">
        <v>516160829</v>
      </c>
      <c r="AH35" s="78">
        <v>538559208</v>
      </c>
      <c r="AI35" s="79">
        <v>46270987</v>
      </c>
      <c r="AJ35" s="114">
        <f t="shared" si="13"/>
        <v>8.9644514655721777E-2</v>
      </c>
      <c r="AK35" s="115">
        <f t="shared" si="14"/>
        <v>1.6401070286224928</v>
      </c>
    </row>
    <row r="36" spans="1:37" ht="13" x14ac:dyDescent="0.3">
      <c r="A36" s="55" t="s">
        <v>101</v>
      </c>
      <c r="B36" s="56" t="s">
        <v>405</v>
      </c>
      <c r="C36" s="57" t="s">
        <v>406</v>
      </c>
      <c r="D36" s="77">
        <v>753260032</v>
      </c>
      <c r="E36" s="78">
        <v>98829145</v>
      </c>
      <c r="F36" s="79">
        <f t="shared" si="0"/>
        <v>852089177</v>
      </c>
      <c r="G36" s="77">
        <v>753260032</v>
      </c>
      <c r="H36" s="78">
        <v>98829145</v>
      </c>
      <c r="I36" s="79">
        <f t="shared" si="1"/>
        <v>852089177</v>
      </c>
      <c r="J36" s="77">
        <v>156802948</v>
      </c>
      <c r="K36" s="78">
        <v>32486888</v>
      </c>
      <c r="L36" s="78">
        <f t="shared" si="2"/>
        <v>189289836</v>
      </c>
      <c r="M36" s="95">
        <f t="shared" si="3"/>
        <v>0.22214791727133978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156802948</v>
      </c>
      <c r="AA36" s="78">
        <v>32486888</v>
      </c>
      <c r="AB36" s="78">
        <f t="shared" si="10"/>
        <v>189289836</v>
      </c>
      <c r="AC36" s="95">
        <f t="shared" si="11"/>
        <v>0.22214791727133978</v>
      </c>
      <c r="AD36" s="77">
        <v>164789243</v>
      </c>
      <c r="AE36" s="78">
        <v>38125062</v>
      </c>
      <c r="AF36" s="78">
        <f t="shared" si="12"/>
        <v>202914305</v>
      </c>
      <c r="AG36" s="78">
        <v>844859693</v>
      </c>
      <c r="AH36" s="78">
        <v>903247554</v>
      </c>
      <c r="AI36" s="79">
        <v>202914305</v>
      </c>
      <c r="AJ36" s="114">
        <f t="shared" si="13"/>
        <v>0.24017515178108989</v>
      </c>
      <c r="AK36" s="115">
        <f t="shared" si="14"/>
        <v>-6.7143955178517345E-2</v>
      </c>
    </row>
    <row r="37" spans="1:37" ht="13" x14ac:dyDescent="0.3">
      <c r="A37" s="55" t="s">
        <v>101</v>
      </c>
      <c r="B37" s="56" t="s">
        <v>407</v>
      </c>
      <c r="C37" s="57" t="s">
        <v>408</v>
      </c>
      <c r="D37" s="77">
        <v>459546267</v>
      </c>
      <c r="E37" s="78">
        <v>161742930</v>
      </c>
      <c r="F37" s="79">
        <f t="shared" si="0"/>
        <v>621289197</v>
      </c>
      <c r="G37" s="77">
        <v>459546267</v>
      </c>
      <c r="H37" s="78">
        <v>161742930</v>
      </c>
      <c r="I37" s="79">
        <f t="shared" si="1"/>
        <v>621289197</v>
      </c>
      <c r="J37" s="77">
        <v>112123646</v>
      </c>
      <c r="K37" s="78">
        <v>30361921</v>
      </c>
      <c r="L37" s="78">
        <f t="shared" si="2"/>
        <v>142485567</v>
      </c>
      <c r="M37" s="95">
        <f t="shared" si="3"/>
        <v>0.22933855551974131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112123646</v>
      </c>
      <c r="AA37" s="78">
        <v>30361921</v>
      </c>
      <c r="AB37" s="78">
        <f t="shared" si="10"/>
        <v>142485567</v>
      </c>
      <c r="AC37" s="95">
        <f t="shared" si="11"/>
        <v>0.22933855551974131</v>
      </c>
      <c r="AD37" s="77">
        <v>89589147</v>
      </c>
      <c r="AE37" s="78">
        <v>27534376</v>
      </c>
      <c r="AF37" s="78">
        <f t="shared" si="12"/>
        <v>117123523</v>
      </c>
      <c r="AG37" s="78">
        <v>595196898</v>
      </c>
      <c r="AH37" s="78">
        <v>636769234</v>
      </c>
      <c r="AI37" s="79">
        <v>117123523</v>
      </c>
      <c r="AJ37" s="114">
        <f t="shared" si="13"/>
        <v>0.19678113813019235</v>
      </c>
      <c r="AK37" s="115">
        <f t="shared" si="14"/>
        <v>0.21654099322131892</v>
      </c>
    </row>
    <row r="38" spans="1:37" ht="13" x14ac:dyDescent="0.3">
      <c r="A38" s="55" t="s">
        <v>101</v>
      </c>
      <c r="B38" s="56" t="s">
        <v>409</v>
      </c>
      <c r="C38" s="57" t="s">
        <v>410</v>
      </c>
      <c r="D38" s="77">
        <v>998092319</v>
      </c>
      <c r="E38" s="78">
        <v>289401068</v>
      </c>
      <c r="F38" s="79">
        <f t="shared" si="0"/>
        <v>1287493387</v>
      </c>
      <c r="G38" s="77">
        <v>998092319</v>
      </c>
      <c r="H38" s="78">
        <v>289401068</v>
      </c>
      <c r="I38" s="79">
        <f t="shared" si="1"/>
        <v>1287493387</v>
      </c>
      <c r="J38" s="77">
        <v>205982487</v>
      </c>
      <c r="K38" s="78">
        <v>53040121</v>
      </c>
      <c r="L38" s="78">
        <f t="shared" si="2"/>
        <v>259022608</v>
      </c>
      <c r="M38" s="95">
        <f t="shared" si="3"/>
        <v>0.20118364149702619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205982487</v>
      </c>
      <c r="AA38" s="78">
        <v>53040121</v>
      </c>
      <c r="AB38" s="78">
        <f t="shared" si="10"/>
        <v>259022608</v>
      </c>
      <c r="AC38" s="95">
        <f t="shared" si="11"/>
        <v>0.20118364149702619</v>
      </c>
      <c r="AD38" s="77">
        <v>196721256</v>
      </c>
      <c r="AE38" s="78">
        <v>70207170</v>
      </c>
      <c r="AF38" s="78">
        <f t="shared" si="12"/>
        <v>266928426</v>
      </c>
      <c r="AG38" s="78">
        <v>1364065918</v>
      </c>
      <c r="AH38" s="78">
        <v>1359804311</v>
      </c>
      <c r="AI38" s="79">
        <v>266928426</v>
      </c>
      <c r="AJ38" s="114">
        <f t="shared" si="13"/>
        <v>0.19568587007244617</v>
      </c>
      <c r="AK38" s="115">
        <f t="shared" si="14"/>
        <v>-2.9617744795752854E-2</v>
      </c>
    </row>
    <row r="39" spans="1:37" ht="13" x14ac:dyDescent="0.3">
      <c r="A39" s="55" t="s">
        <v>116</v>
      </c>
      <c r="B39" s="56" t="s">
        <v>411</v>
      </c>
      <c r="C39" s="57" t="s">
        <v>412</v>
      </c>
      <c r="D39" s="77">
        <v>1413870547</v>
      </c>
      <c r="E39" s="78">
        <v>453099537</v>
      </c>
      <c r="F39" s="79">
        <f t="shared" si="0"/>
        <v>1866970084</v>
      </c>
      <c r="G39" s="77">
        <v>1413870547</v>
      </c>
      <c r="H39" s="78">
        <v>453099537</v>
      </c>
      <c r="I39" s="79">
        <f t="shared" si="1"/>
        <v>1866970084</v>
      </c>
      <c r="J39" s="77">
        <v>331383731</v>
      </c>
      <c r="K39" s="78">
        <v>99282023</v>
      </c>
      <c r="L39" s="78">
        <f t="shared" si="2"/>
        <v>430665754</v>
      </c>
      <c r="M39" s="95">
        <f t="shared" si="3"/>
        <v>0.23067630150628596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331383731</v>
      </c>
      <c r="AA39" s="78">
        <v>99282023</v>
      </c>
      <c r="AB39" s="78">
        <f t="shared" si="10"/>
        <v>430665754</v>
      </c>
      <c r="AC39" s="95">
        <f t="shared" si="11"/>
        <v>0.23067630150628596</v>
      </c>
      <c r="AD39" s="77">
        <v>334850432</v>
      </c>
      <c r="AE39" s="78">
        <v>89591727</v>
      </c>
      <c r="AF39" s="78">
        <f t="shared" si="12"/>
        <v>424442159</v>
      </c>
      <c r="AG39" s="78">
        <v>1938272245</v>
      </c>
      <c r="AH39" s="78">
        <v>2061107302</v>
      </c>
      <c r="AI39" s="79">
        <v>424442159</v>
      </c>
      <c r="AJ39" s="114">
        <f t="shared" si="13"/>
        <v>0.21897964029299713</v>
      </c>
      <c r="AK39" s="115">
        <f t="shared" si="14"/>
        <v>1.466299911079294E-2</v>
      </c>
    </row>
    <row r="40" spans="1:37" ht="14" x14ac:dyDescent="0.3">
      <c r="A40" s="58" t="s">
        <v>0</v>
      </c>
      <c r="B40" s="59" t="s">
        <v>413</v>
      </c>
      <c r="C40" s="60" t="s">
        <v>0</v>
      </c>
      <c r="D40" s="80">
        <f>SUM(D35:D39)</f>
        <v>4081030373</v>
      </c>
      <c r="E40" s="81">
        <f>SUM(E35:E39)</f>
        <v>1152504648</v>
      </c>
      <c r="F40" s="82">
        <f t="shared" si="0"/>
        <v>5233535021</v>
      </c>
      <c r="G40" s="80">
        <f>SUM(G35:G39)</f>
        <v>4081030373</v>
      </c>
      <c r="H40" s="81">
        <f>SUM(H35:H39)</f>
        <v>1152504648</v>
      </c>
      <c r="I40" s="82">
        <f t="shared" si="1"/>
        <v>5233535021</v>
      </c>
      <c r="J40" s="80">
        <f>SUM(J35:J39)</f>
        <v>906899747</v>
      </c>
      <c r="K40" s="81">
        <f>SUM(K35:K39)</f>
        <v>236724376</v>
      </c>
      <c r="L40" s="81">
        <f t="shared" si="2"/>
        <v>1143624123</v>
      </c>
      <c r="M40" s="96">
        <f t="shared" si="3"/>
        <v>0.21851848099059468</v>
      </c>
      <c r="N40" s="80">
        <f>SUM(N35:N39)</f>
        <v>0</v>
      </c>
      <c r="O40" s="81">
        <f>SUM(O35:O39)</f>
        <v>0</v>
      </c>
      <c r="P40" s="81">
        <f t="shared" si="4"/>
        <v>0</v>
      </c>
      <c r="Q40" s="96">
        <f t="shared" si="5"/>
        <v>0</v>
      </c>
      <c r="R40" s="80">
        <f>SUM(R35:R39)</f>
        <v>0</v>
      </c>
      <c r="S40" s="81">
        <f>SUM(S35:S39)</f>
        <v>0</v>
      </c>
      <c r="T40" s="81">
        <f t="shared" si="6"/>
        <v>0</v>
      </c>
      <c r="U40" s="96">
        <f t="shared" si="7"/>
        <v>0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v>906899747</v>
      </c>
      <c r="AA40" s="81">
        <v>236724376</v>
      </c>
      <c r="AB40" s="81">
        <f t="shared" si="10"/>
        <v>1143624123</v>
      </c>
      <c r="AC40" s="96">
        <f t="shared" si="11"/>
        <v>0.21851848099059468</v>
      </c>
      <c r="AD40" s="80">
        <f>SUM(AD35:AD39)</f>
        <v>821565751</v>
      </c>
      <c r="AE40" s="81">
        <f>SUM(AE35:AE39)</f>
        <v>236113649</v>
      </c>
      <c r="AF40" s="81">
        <f t="shared" si="12"/>
        <v>1057679400</v>
      </c>
      <c r="AG40" s="81">
        <f>SUM(AG35:AG39)</f>
        <v>5258555583</v>
      </c>
      <c r="AH40" s="81">
        <f>SUM(AH35:AH39)</f>
        <v>5499487609</v>
      </c>
      <c r="AI40" s="82">
        <f>SUM(AI35:AI39)</f>
        <v>1057679400</v>
      </c>
      <c r="AJ40" s="116">
        <f t="shared" si="13"/>
        <v>0.20113496630506186</v>
      </c>
      <c r="AK40" s="117">
        <f t="shared" si="14"/>
        <v>8.1257820659076829E-2</v>
      </c>
    </row>
    <row r="41" spans="1:37" ht="14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29087768738</v>
      </c>
      <c r="E41" s="84">
        <f>SUM(E9:E14,E16:E20,E22:E26,E28:E33,E35:E39)</f>
        <v>6735023895</v>
      </c>
      <c r="F41" s="85">
        <f t="shared" si="0"/>
        <v>35822792633</v>
      </c>
      <c r="G41" s="83">
        <f>SUM(G9:G14,G16:G20,G22:G26,G28:G33,G35:G39)</f>
        <v>29087768738</v>
      </c>
      <c r="H41" s="84">
        <f>SUM(H9:H14,H16:H20,H22:H26,H28:H33,H35:H39)</f>
        <v>6743719547</v>
      </c>
      <c r="I41" s="85">
        <f t="shared" si="1"/>
        <v>35831488285</v>
      </c>
      <c r="J41" s="83">
        <f>SUM(J9:J14,J16:J20,J22:J26,J28:J33,J35:J39)</f>
        <v>6177963178</v>
      </c>
      <c r="K41" s="84">
        <f>SUM(K9:K14,K16:K20,K22:K26,K28:K33,K35:K39)</f>
        <v>1433226600</v>
      </c>
      <c r="L41" s="84">
        <f t="shared" si="2"/>
        <v>7611189778</v>
      </c>
      <c r="M41" s="97">
        <f t="shared" si="3"/>
        <v>0.21246779546127742</v>
      </c>
      <c r="N41" s="83">
        <f>SUM(N9:N14,N16:N20,N22:N26,N28:N33,N35:N39)</f>
        <v>0</v>
      </c>
      <c r="O41" s="84">
        <f>SUM(O9:O14,O16:O20,O22:O26,O28:O33,O35:O39)</f>
        <v>0</v>
      </c>
      <c r="P41" s="84">
        <f t="shared" si="4"/>
        <v>0</v>
      </c>
      <c r="Q41" s="97">
        <f t="shared" si="5"/>
        <v>0</v>
      </c>
      <c r="R41" s="83">
        <f>SUM(R9:R14,R16:R20,R22:R26,R28:R33,R35:R39)</f>
        <v>0</v>
      </c>
      <c r="S41" s="84">
        <f>SUM(S9:S14,S16:S20,S22:S26,S28:S33,S35:S39)</f>
        <v>0</v>
      </c>
      <c r="T41" s="84">
        <f t="shared" si="6"/>
        <v>0</v>
      </c>
      <c r="U41" s="97">
        <f t="shared" si="7"/>
        <v>0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v>6177963178</v>
      </c>
      <c r="AA41" s="84">
        <v>1433226600</v>
      </c>
      <c r="AB41" s="84">
        <f t="shared" si="10"/>
        <v>7611189778</v>
      </c>
      <c r="AC41" s="97">
        <f t="shared" si="11"/>
        <v>0.21246779546127742</v>
      </c>
      <c r="AD41" s="83">
        <f>SUM(AD9:AD14,AD16:AD20,AD22:AD26,AD28:AD33,AD35:AD39)</f>
        <v>5856177213</v>
      </c>
      <c r="AE41" s="84">
        <f>SUM(AE9:AE14,AE16:AE20,AE22:AE26,AE28:AE33,AE35:AE39)</f>
        <v>1150975648</v>
      </c>
      <c r="AF41" s="84">
        <f t="shared" si="12"/>
        <v>7007152861</v>
      </c>
      <c r="AG41" s="84">
        <f>SUM(AG9:AG14,AG16:AG20,AG22:AG26,AG28:AG33,AG35:AG39)</f>
        <v>33855696152</v>
      </c>
      <c r="AH41" s="84">
        <f>SUM(AH9:AH14,AH16:AH20,AH22:AH26,AH28:AH33,AH35:AH39)</f>
        <v>35384058053</v>
      </c>
      <c r="AI41" s="85">
        <f>SUM(AI9:AI14,AI16:AI20,AI22:AI26,AI28:AI33,AI35:AI39)</f>
        <v>7007152861</v>
      </c>
      <c r="AJ41" s="118">
        <f t="shared" si="13"/>
        <v>0.20697116460226908</v>
      </c>
      <c r="AK41" s="119">
        <f t="shared" si="14"/>
        <v>8.6202902802636538E-2</v>
      </c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415</v>
      </c>
      <c r="C9" s="57" t="s">
        <v>416</v>
      </c>
      <c r="D9" s="77">
        <v>836822639</v>
      </c>
      <c r="E9" s="78">
        <v>435803870</v>
      </c>
      <c r="F9" s="79">
        <f>$D9       +$E9</f>
        <v>1272626509</v>
      </c>
      <c r="G9" s="77">
        <v>836822639</v>
      </c>
      <c r="H9" s="78">
        <v>435803870</v>
      </c>
      <c r="I9" s="79">
        <f>$G9       +$H9</f>
        <v>1272626509</v>
      </c>
      <c r="J9" s="77">
        <v>189136497</v>
      </c>
      <c r="K9" s="78">
        <v>79443315</v>
      </c>
      <c r="L9" s="78">
        <f>$J9       +$K9</f>
        <v>268579812</v>
      </c>
      <c r="M9" s="95">
        <f>IF(($F9       =0),0,($L9       /$F9       ))</f>
        <v>0.2110437037894517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189136497</v>
      </c>
      <c r="AA9" s="78">
        <v>79443315</v>
      </c>
      <c r="AB9" s="78">
        <f>$Z9       +$AA9</f>
        <v>268579812</v>
      </c>
      <c r="AC9" s="95">
        <f>IF(($F9       =0),0,($AB9       /$F9       ))</f>
        <v>0.2110437037894517</v>
      </c>
      <c r="AD9" s="77">
        <v>144170605</v>
      </c>
      <c r="AE9" s="78">
        <v>58078686</v>
      </c>
      <c r="AF9" s="78">
        <f>$AD9       +$AE9</f>
        <v>202249291</v>
      </c>
      <c r="AG9" s="78">
        <v>1249816601</v>
      </c>
      <c r="AH9" s="78">
        <v>1262041744</v>
      </c>
      <c r="AI9" s="79">
        <v>202249291</v>
      </c>
      <c r="AJ9" s="114">
        <f>IF(($AG9       =0),0,($AI9       /$AG9       ))</f>
        <v>0.16182317536683127</v>
      </c>
      <c r="AK9" s="115">
        <f>IF(($AF9       =0),0,(($L9       /$AF9       )-1))</f>
        <v>0.32796417071246986</v>
      </c>
    </row>
    <row r="10" spans="1:37" ht="13" x14ac:dyDescent="0.3">
      <c r="A10" s="55" t="s">
        <v>101</v>
      </c>
      <c r="B10" s="56" t="s">
        <v>417</v>
      </c>
      <c r="C10" s="57" t="s">
        <v>418</v>
      </c>
      <c r="D10" s="77">
        <v>1382468723</v>
      </c>
      <c r="E10" s="78">
        <v>162092949</v>
      </c>
      <c r="F10" s="79">
        <f t="shared" ref="F10:F32" si="0">$D10      +$E10</f>
        <v>1544561672</v>
      </c>
      <c r="G10" s="77">
        <v>1382468723</v>
      </c>
      <c r="H10" s="78">
        <v>162092949</v>
      </c>
      <c r="I10" s="79">
        <f t="shared" ref="I10:I32" si="1">$G10      +$H10</f>
        <v>1544561672</v>
      </c>
      <c r="J10" s="77">
        <v>291650403</v>
      </c>
      <c r="K10" s="78">
        <v>43885146</v>
      </c>
      <c r="L10" s="78">
        <f t="shared" ref="L10:L32" si="2">$J10      +$K10</f>
        <v>335535549</v>
      </c>
      <c r="M10" s="95">
        <f t="shared" ref="M10:M32" si="3">IF(($F10      =0),0,($L10      /$F10      ))</f>
        <v>0.21723674430269044</v>
      </c>
      <c r="N10" s="77">
        <v>0</v>
      </c>
      <c r="O10" s="78">
        <v>0</v>
      </c>
      <c r="P10" s="78">
        <f t="shared" ref="P10:P32" si="4">$N10      +$O10</f>
        <v>0</v>
      </c>
      <c r="Q10" s="95">
        <f t="shared" ref="Q10:Q32" si="5">IF(($F10      =0),0,($P10      /$F10      ))</f>
        <v>0</v>
      </c>
      <c r="R10" s="77">
        <v>0</v>
      </c>
      <c r="S10" s="78">
        <v>0</v>
      </c>
      <c r="T10" s="78">
        <f t="shared" ref="T10:T32" si="6">$R10      +$S10</f>
        <v>0</v>
      </c>
      <c r="U10" s="95">
        <f t="shared" ref="U10:U32" si="7">IF(($I10      =0),0,($T10      /$I10      ))</f>
        <v>0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v>291650403</v>
      </c>
      <c r="AA10" s="78">
        <v>43885146</v>
      </c>
      <c r="AB10" s="78">
        <f t="shared" ref="AB10:AB32" si="10">$Z10      +$AA10</f>
        <v>335535549</v>
      </c>
      <c r="AC10" s="95">
        <f t="shared" ref="AC10:AC32" si="11">IF(($F10      =0),0,($AB10      /$F10      ))</f>
        <v>0.21723674430269044</v>
      </c>
      <c r="AD10" s="77">
        <v>217354842</v>
      </c>
      <c r="AE10" s="78">
        <v>63741236</v>
      </c>
      <c r="AF10" s="78">
        <f t="shared" ref="AF10:AF32" si="12">$AD10      +$AE10</f>
        <v>281096078</v>
      </c>
      <c r="AG10" s="78">
        <v>1493330089</v>
      </c>
      <c r="AH10" s="78">
        <v>1834763429</v>
      </c>
      <c r="AI10" s="79">
        <v>281096078</v>
      </c>
      <c r="AJ10" s="114">
        <f t="shared" ref="AJ10:AJ32" si="13">IF(($AG10      =0),0,($AI10      /$AG10      ))</f>
        <v>0.18823438975118648</v>
      </c>
      <c r="AK10" s="115">
        <f t="shared" ref="AK10:AK32" si="14">IF(($AF10      =0),0,(($L10      /$AF10      )-1))</f>
        <v>0.19366855413756423</v>
      </c>
    </row>
    <row r="11" spans="1:37" ht="13" x14ac:dyDescent="0.3">
      <c r="A11" s="55" t="s">
        <v>101</v>
      </c>
      <c r="B11" s="56" t="s">
        <v>419</v>
      </c>
      <c r="C11" s="57" t="s">
        <v>420</v>
      </c>
      <c r="D11" s="77">
        <v>926698950</v>
      </c>
      <c r="E11" s="78">
        <v>127472267</v>
      </c>
      <c r="F11" s="79">
        <f t="shared" si="0"/>
        <v>1054171217</v>
      </c>
      <c r="G11" s="77">
        <v>926698950</v>
      </c>
      <c r="H11" s="78">
        <v>127472267</v>
      </c>
      <c r="I11" s="79">
        <f t="shared" si="1"/>
        <v>1054171217</v>
      </c>
      <c r="J11" s="77">
        <v>186818515</v>
      </c>
      <c r="K11" s="78">
        <v>244548</v>
      </c>
      <c r="L11" s="78">
        <f t="shared" si="2"/>
        <v>187063063</v>
      </c>
      <c r="M11" s="95">
        <f t="shared" si="3"/>
        <v>0.17745036098818093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186818515</v>
      </c>
      <c r="AA11" s="78">
        <v>244548</v>
      </c>
      <c r="AB11" s="78">
        <f t="shared" si="10"/>
        <v>187063063</v>
      </c>
      <c r="AC11" s="95">
        <f t="shared" si="11"/>
        <v>0.17745036098818093</v>
      </c>
      <c r="AD11" s="77">
        <v>189809503</v>
      </c>
      <c r="AE11" s="78">
        <v>151679</v>
      </c>
      <c r="AF11" s="78">
        <f t="shared" si="12"/>
        <v>189961182</v>
      </c>
      <c r="AG11" s="78">
        <v>994876958</v>
      </c>
      <c r="AH11" s="78">
        <v>1018138998</v>
      </c>
      <c r="AI11" s="79">
        <v>189961182</v>
      </c>
      <c r="AJ11" s="114">
        <f t="shared" si="13"/>
        <v>0.19093937242438375</v>
      </c>
      <c r="AK11" s="115">
        <f t="shared" si="14"/>
        <v>-1.5256374852415933E-2</v>
      </c>
    </row>
    <row r="12" spans="1:37" ht="13" x14ac:dyDescent="0.3">
      <c r="A12" s="55" t="s">
        <v>101</v>
      </c>
      <c r="B12" s="56" t="s">
        <v>421</v>
      </c>
      <c r="C12" s="57" t="s">
        <v>422</v>
      </c>
      <c r="D12" s="77">
        <v>540679205</v>
      </c>
      <c r="E12" s="78">
        <v>73178050</v>
      </c>
      <c r="F12" s="79">
        <f t="shared" si="0"/>
        <v>613857255</v>
      </c>
      <c r="G12" s="77">
        <v>540679205</v>
      </c>
      <c r="H12" s="78">
        <v>73178050</v>
      </c>
      <c r="I12" s="79">
        <f t="shared" si="1"/>
        <v>613857255</v>
      </c>
      <c r="J12" s="77">
        <v>83672471</v>
      </c>
      <c r="K12" s="78">
        <v>5084425</v>
      </c>
      <c r="L12" s="78">
        <f t="shared" si="2"/>
        <v>88756896</v>
      </c>
      <c r="M12" s="95">
        <f t="shared" si="3"/>
        <v>0.14458881975745322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83672471</v>
      </c>
      <c r="AA12" s="78">
        <v>5084425</v>
      </c>
      <c r="AB12" s="78">
        <f t="shared" si="10"/>
        <v>88756896</v>
      </c>
      <c r="AC12" s="95">
        <f t="shared" si="11"/>
        <v>0.14458881975745322</v>
      </c>
      <c r="AD12" s="77">
        <v>83392207</v>
      </c>
      <c r="AE12" s="78">
        <v>12152149</v>
      </c>
      <c r="AF12" s="78">
        <f t="shared" si="12"/>
        <v>95544356</v>
      </c>
      <c r="AG12" s="78">
        <v>612167152</v>
      </c>
      <c r="AH12" s="78">
        <v>694434670</v>
      </c>
      <c r="AI12" s="79">
        <v>95544356</v>
      </c>
      <c r="AJ12" s="114">
        <f t="shared" si="13"/>
        <v>0.15607560073723131</v>
      </c>
      <c r="AK12" s="115">
        <f t="shared" si="14"/>
        <v>-7.1039884344398119E-2</v>
      </c>
    </row>
    <row r="13" spans="1:37" ht="13" x14ac:dyDescent="0.3">
      <c r="A13" s="55" t="s">
        <v>101</v>
      </c>
      <c r="B13" s="56" t="s">
        <v>423</v>
      </c>
      <c r="C13" s="57" t="s">
        <v>424</v>
      </c>
      <c r="D13" s="77">
        <v>1680126038</v>
      </c>
      <c r="E13" s="78">
        <v>50013400</v>
      </c>
      <c r="F13" s="79">
        <f t="shared" si="0"/>
        <v>1730139438</v>
      </c>
      <c r="G13" s="77">
        <v>1680126038</v>
      </c>
      <c r="H13" s="78">
        <v>50013400</v>
      </c>
      <c r="I13" s="79">
        <f t="shared" si="1"/>
        <v>1730139438</v>
      </c>
      <c r="J13" s="77">
        <v>365251547</v>
      </c>
      <c r="K13" s="78">
        <v>6326182</v>
      </c>
      <c r="L13" s="78">
        <f t="shared" si="2"/>
        <v>371577729</v>
      </c>
      <c r="M13" s="95">
        <f t="shared" si="3"/>
        <v>0.21476750419002932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365251547</v>
      </c>
      <c r="AA13" s="78">
        <v>6326182</v>
      </c>
      <c r="AB13" s="78">
        <f t="shared" si="10"/>
        <v>371577729</v>
      </c>
      <c r="AC13" s="95">
        <f t="shared" si="11"/>
        <v>0.21476750419002932</v>
      </c>
      <c r="AD13" s="77">
        <v>323111071</v>
      </c>
      <c r="AE13" s="78">
        <v>14210207</v>
      </c>
      <c r="AF13" s="78">
        <f t="shared" si="12"/>
        <v>337321278</v>
      </c>
      <c r="AG13" s="78">
        <v>1695782070</v>
      </c>
      <c r="AH13" s="78">
        <v>1701417747</v>
      </c>
      <c r="AI13" s="79">
        <v>337321278</v>
      </c>
      <c r="AJ13" s="114">
        <f t="shared" si="13"/>
        <v>0.19891782320826165</v>
      </c>
      <c r="AK13" s="115">
        <f t="shared" si="14"/>
        <v>0.10155437333544071</v>
      </c>
    </row>
    <row r="14" spans="1:37" ht="13" x14ac:dyDescent="0.3">
      <c r="A14" s="55" t="s">
        <v>101</v>
      </c>
      <c r="B14" s="56" t="s">
        <v>425</v>
      </c>
      <c r="C14" s="57" t="s">
        <v>426</v>
      </c>
      <c r="D14" s="77">
        <v>396512070</v>
      </c>
      <c r="E14" s="78">
        <v>16525974</v>
      </c>
      <c r="F14" s="79">
        <f t="shared" si="0"/>
        <v>413038044</v>
      </c>
      <c r="G14" s="77">
        <v>396512070</v>
      </c>
      <c r="H14" s="78">
        <v>16525974</v>
      </c>
      <c r="I14" s="79">
        <f t="shared" si="1"/>
        <v>413038044</v>
      </c>
      <c r="J14" s="77">
        <v>99439524</v>
      </c>
      <c r="K14" s="78">
        <v>4424708</v>
      </c>
      <c r="L14" s="78">
        <f t="shared" si="2"/>
        <v>103864232</v>
      </c>
      <c r="M14" s="95">
        <f t="shared" si="3"/>
        <v>0.25146408063079051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99439524</v>
      </c>
      <c r="AA14" s="78">
        <v>4424708</v>
      </c>
      <c r="AB14" s="78">
        <f t="shared" si="10"/>
        <v>103864232</v>
      </c>
      <c r="AC14" s="95">
        <f t="shared" si="11"/>
        <v>0.25146408063079051</v>
      </c>
      <c r="AD14" s="77">
        <v>83433830</v>
      </c>
      <c r="AE14" s="78">
        <v>4394994</v>
      </c>
      <c r="AF14" s="78">
        <f t="shared" si="12"/>
        <v>87828824</v>
      </c>
      <c r="AG14" s="78">
        <v>408417822</v>
      </c>
      <c r="AH14" s="78">
        <v>426765578</v>
      </c>
      <c r="AI14" s="79">
        <v>87828824</v>
      </c>
      <c r="AJ14" s="114">
        <f t="shared" si="13"/>
        <v>0.21504650205984399</v>
      </c>
      <c r="AK14" s="115">
        <f t="shared" si="14"/>
        <v>0.18257568836399307</v>
      </c>
    </row>
    <row r="15" spans="1:37" ht="13" x14ac:dyDescent="0.3">
      <c r="A15" s="55" t="s">
        <v>101</v>
      </c>
      <c r="B15" s="56" t="s">
        <v>75</v>
      </c>
      <c r="C15" s="57" t="s">
        <v>76</v>
      </c>
      <c r="D15" s="77">
        <v>3788023215</v>
      </c>
      <c r="E15" s="78">
        <v>216314250</v>
      </c>
      <c r="F15" s="79">
        <f t="shared" si="0"/>
        <v>4004337465</v>
      </c>
      <c r="G15" s="77">
        <v>3788023215</v>
      </c>
      <c r="H15" s="78">
        <v>216314250</v>
      </c>
      <c r="I15" s="79">
        <f t="shared" si="1"/>
        <v>4004337465</v>
      </c>
      <c r="J15" s="77">
        <v>916298314</v>
      </c>
      <c r="K15" s="78">
        <v>48010104</v>
      </c>
      <c r="L15" s="78">
        <f t="shared" si="2"/>
        <v>964308418</v>
      </c>
      <c r="M15" s="95">
        <f t="shared" si="3"/>
        <v>0.24081597178773242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916298314</v>
      </c>
      <c r="AA15" s="78">
        <v>48010104</v>
      </c>
      <c r="AB15" s="78">
        <f t="shared" si="10"/>
        <v>964308418</v>
      </c>
      <c r="AC15" s="95">
        <f t="shared" si="11"/>
        <v>0.24081597178773242</v>
      </c>
      <c r="AD15" s="77">
        <v>917275794</v>
      </c>
      <c r="AE15" s="78">
        <v>49630821</v>
      </c>
      <c r="AF15" s="78">
        <f t="shared" si="12"/>
        <v>966906615</v>
      </c>
      <c r="AG15" s="78">
        <v>4262431004</v>
      </c>
      <c r="AH15" s="78">
        <v>4263505762</v>
      </c>
      <c r="AI15" s="79">
        <v>966906615</v>
      </c>
      <c r="AJ15" s="114">
        <f t="shared" si="13"/>
        <v>0.2268439334484533</v>
      </c>
      <c r="AK15" s="115">
        <f t="shared" si="14"/>
        <v>-2.6871229958438381E-3</v>
      </c>
    </row>
    <row r="16" spans="1:37" ht="13" x14ac:dyDescent="0.3">
      <c r="A16" s="55" t="s">
        <v>116</v>
      </c>
      <c r="B16" s="56" t="s">
        <v>427</v>
      </c>
      <c r="C16" s="57" t="s">
        <v>428</v>
      </c>
      <c r="D16" s="77">
        <v>678464310</v>
      </c>
      <c r="E16" s="78">
        <v>5307000</v>
      </c>
      <c r="F16" s="79">
        <f t="shared" si="0"/>
        <v>683771310</v>
      </c>
      <c r="G16" s="77">
        <v>678464310</v>
      </c>
      <c r="H16" s="78">
        <v>5307000</v>
      </c>
      <c r="I16" s="79">
        <f t="shared" si="1"/>
        <v>683771310</v>
      </c>
      <c r="J16" s="77">
        <v>152383969</v>
      </c>
      <c r="K16" s="78">
        <v>0</v>
      </c>
      <c r="L16" s="78">
        <f t="shared" si="2"/>
        <v>152383969</v>
      </c>
      <c r="M16" s="95">
        <f t="shared" si="3"/>
        <v>0.2228580912527611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152383969</v>
      </c>
      <c r="AA16" s="78">
        <v>0</v>
      </c>
      <c r="AB16" s="78">
        <f t="shared" si="10"/>
        <v>152383969</v>
      </c>
      <c r="AC16" s="95">
        <f t="shared" si="11"/>
        <v>0.2228580912527611</v>
      </c>
      <c r="AD16" s="77">
        <v>161748340</v>
      </c>
      <c r="AE16" s="78">
        <v>27000</v>
      </c>
      <c r="AF16" s="78">
        <f t="shared" si="12"/>
        <v>161775340</v>
      </c>
      <c r="AG16" s="78">
        <v>651281792</v>
      </c>
      <c r="AH16" s="78">
        <v>919922601</v>
      </c>
      <c r="AI16" s="79">
        <v>161775340</v>
      </c>
      <c r="AJ16" s="114">
        <f t="shared" si="13"/>
        <v>0.24839530597532811</v>
      </c>
      <c r="AK16" s="115">
        <f t="shared" si="14"/>
        <v>-5.8051931771554321E-2</v>
      </c>
    </row>
    <row r="17" spans="1:37" ht="14" x14ac:dyDescent="0.3">
      <c r="A17" s="58" t="s">
        <v>0</v>
      </c>
      <c r="B17" s="59" t="s">
        <v>429</v>
      </c>
      <c r="C17" s="60" t="s">
        <v>0</v>
      </c>
      <c r="D17" s="80">
        <f>SUM(D9:D16)</f>
        <v>10229795150</v>
      </c>
      <c r="E17" s="81">
        <f>SUM(E9:E16)</f>
        <v>1086707760</v>
      </c>
      <c r="F17" s="82">
        <f t="shared" si="0"/>
        <v>11316502910</v>
      </c>
      <c r="G17" s="80">
        <f>SUM(G9:G16)</f>
        <v>10229795150</v>
      </c>
      <c r="H17" s="81">
        <f>SUM(H9:H16)</f>
        <v>1086707760</v>
      </c>
      <c r="I17" s="82">
        <f t="shared" si="1"/>
        <v>11316502910</v>
      </c>
      <c r="J17" s="80">
        <f>SUM(J9:J16)</f>
        <v>2284651240</v>
      </c>
      <c r="K17" s="81">
        <f>SUM(K9:K16)</f>
        <v>187418428</v>
      </c>
      <c r="L17" s="81">
        <f t="shared" si="2"/>
        <v>2472069668</v>
      </c>
      <c r="M17" s="96">
        <f t="shared" si="3"/>
        <v>0.2184481979689607</v>
      </c>
      <c r="N17" s="80">
        <f>SUM(N9:N16)</f>
        <v>0</v>
      </c>
      <c r="O17" s="81">
        <f>SUM(O9:O16)</f>
        <v>0</v>
      </c>
      <c r="P17" s="81">
        <f t="shared" si="4"/>
        <v>0</v>
      </c>
      <c r="Q17" s="96">
        <f t="shared" si="5"/>
        <v>0</v>
      </c>
      <c r="R17" s="80">
        <f>SUM(R9:R16)</f>
        <v>0</v>
      </c>
      <c r="S17" s="81">
        <f>SUM(S9:S16)</f>
        <v>0</v>
      </c>
      <c r="T17" s="81">
        <f t="shared" si="6"/>
        <v>0</v>
      </c>
      <c r="U17" s="96">
        <f t="shared" si="7"/>
        <v>0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v>2284651240</v>
      </c>
      <c r="AA17" s="81">
        <v>187418428</v>
      </c>
      <c r="AB17" s="81">
        <f t="shared" si="10"/>
        <v>2472069668</v>
      </c>
      <c r="AC17" s="96">
        <f t="shared" si="11"/>
        <v>0.2184481979689607</v>
      </c>
      <c r="AD17" s="80">
        <f>SUM(AD9:AD16)</f>
        <v>2120296192</v>
      </c>
      <c r="AE17" s="81">
        <f>SUM(AE9:AE16)</f>
        <v>202386772</v>
      </c>
      <c r="AF17" s="81">
        <f t="shared" si="12"/>
        <v>2322682964</v>
      </c>
      <c r="AG17" s="81">
        <f>SUM(AG9:AG16)</f>
        <v>11368103488</v>
      </c>
      <c r="AH17" s="81">
        <f>SUM(AH9:AH16)</f>
        <v>12120990529</v>
      </c>
      <c r="AI17" s="82">
        <f>SUM(AI9:AI16)</f>
        <v>2322682964</v>
      </c>
      <c r="AJ17" s="116">
        <f t="shared" si="13"/>
        <v>0.20431578287898147</v>
      </c>
      <c r="AK17" s="117">
        <f t="shared" si="14"/>
        <v>6.4316441940373226E-2</v>
      </c>
    </row>
    <row r="18" spans="1:37" ht="13" x14ac:dyDescent="0.3">
      <c r="A18" s="55" t="s">
        <v>101</v>
      </c>
      <c r="B18" s="56" t="s">
        <v>430</v>
      </c>
      <c r="C18" s="57" t="s">
        <v>431</v>
      </c>
      <c r="D18" s="77">
        <v>994017024</v>
      </c>
      <c r="E18" s="78">
        <v>65245000</v>
      </c>
      <c r="F18" s="79">
        <f t="shared" si="0"/>
        <v>1059262024</v>
      </c>
      <c r="G18" s="77">
        <v>994017024</v>
      </c>
      <c r="H18" s="78">
        <v>65245000</v>
      </c>
      <c r="I18" s="79">
        <f t="shared" si="1"/>
        <v>1059262024</v>
      </c>
      <c r="J18" s="77">
        <v>194188778</v>
      </c>
      <c r="K18" s="78">
        <v>5882982</v>
      </c>
      <c r="L18" s="78">
        <f t="shared" si="2"/>
        <v>200071760</v>
      </c>
      <c r="M18" s="95">
        <f t="shared" si="3"/>
        <v>0.18887844127979425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194188778</v>
      </c>
      <c r="AA18" s="78">
        <v>5882982</v>
      </c>
      <c r="AB18" s="78">
        <f t="shared" si="10"/>
        <v>200071760</v>
      </c>
      <c r="AC18" s="95">
        <f t="shared" si="11"/>
        <v>0.18887844127979425</v>
      </c>
      <c r="AD18" s="77">
        <v>129628853</v>
      </c>
      <c r="AE18" s="78">
        <v>13094412</v>
      </c>
      <c r="AF18" s="78">
        <f t="shared" si="12"/>
        <v>142723265</v>
      </c>
      <c r="AG18" s="78">
        <v>944314294</v>
      </c>
      <c r="AH18" s="78">
        <v>944314294</v>
      </c>
      <c r="AI18" s="79">
        <v>142723265</v>
      </c>
      <c r="AJ18" s="114">
        <f t="shared" si="13"/>
        <v>0.15113957917066115</v>
      </c>
      <c r="AK18" s="115">
        <f t="shared" si="14"/>
        <v>0.40181602487863488</v>
      </c>
    </row>
    <row r="19" spans="1:37" ht="13" x14ac:dyDescent="0.3">
      <c r="A19" s="55" t="s">
        <v>101</v>
      </c>
      <c r="B19" s="56" t="s">
        <v>77</v>
      </c>
      <c r="C19" s="57" t="s">
        <v>78</v>
      </c>
      <c r="D19" s="77">
        <v>5663182677</v>
      </c>
      <c r="E19" s="78">
        <v>241252400</v>
      </c>
      <c r="F19" s="79">
        <f t="shared" si="0"/>
        <v>5904435077</v>
      </c>
      <c r="G19" s="77">
        <v>5663182677</v>
      </c>
      <c r="H19" s="78">
        <v>241252400</v>
      </c>
      <c r="I19" s="79">
        <f t="shared" si="1"/>
        <v>5904435077</v>
      </c>
      <c r="J19" s="77">
        <v>1342644762</v>
      </c>
      <c r="K19" s="78">
        <v>28295642</v>
      </c>
      <c r="L19" s="78">
        <f t="shared" si="2"/>
        <v>1370940404</v>
      </c>
      <c r="M19" s="95">
        <f t="shared" si="3"/>
        <v>0.23218824258739496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1342644762</v>
      </c>
      <c r="AA19" s="78">
        <v>28295642</v>
      </c>
      <c r="AB19" s="78">
        <f t="shared" si="10"/>
        <v>1370940404</v>
      </c>
      <c r="AC19" s="95">
        <f t="shared" si="11"/>
        <v>0.23218824258739496</v>
      </c>
      <c r="AD19" s="77">
        <v>1056263920</v>
      </c>
      <c r="AE19" s="78">
        <v>39697925</v>
      </c>
      <c r="AF19" s="78">
        <f t="shared" si="12"/>
        <v>1095961845</v>
      </c>
      <c r="AG19" s="78">
        <v>5319739711</v>
      </c>
      <c r="AH19" s="78">
        <v>5667769506</v>
      </c>
      <c r="AI19" s="79">
        <v>1095961845</v>
      </c>
      <c r="AJ19" s="114">
        <f t="shared" si="13"/>
        <v>0.20601794533928092</v>
      </c>
      <c r="AK19" s="115">
        <f t="shared" si="14"/>
        <v>0.25090158042865074</v>
      </c>
    </row>
    <row r="20" spans="1:37" ht="13" x14ac:dyDescent="0.3">
      <c r="A20" s="55" t="s">
        <v>101</v>
      </c>
      <c r="B20" s="56" t="s">
        <v>79</v>
      </c>
      <c r="C20" s="57" t="s">
        <v>80</v>
      </c>
      <c r="D20" s="77">
        <v>2516131497</v>
      </c>
      <c r="E20" s="78">
        <v>119789879</v>
      </c>
      <c r="F20" s="79">
        <f t="shared" si="0"/>
        <v>2635921376</v>
      </c>
      <c r="G20" s="77">
        <v>2516131497</v>
      </c>
      <c r="H20" s="78">
        <v>119789879</v>
      </c>
      <c r="I20" s="79">
        <f t="shared" si="1"/>
        <v>2635921376</v>
      </c>
      <c r="J20" s="77">
        <v>635475575</v>
      </c>
      <c r="K20" s="78">
        <v>9259524</v>
      </c>
      <c r="L20" s="78">
        <f t="shared" si="2"/>
        <v>644735099</v>
      </c>
      <c r="M20" s="95">
        <f t="shared" si="3"/>
        <v>0.24459572461845691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635475575</v>
      </c>
      <c r="AA20" s="78">
        <v>9259524</v>
      </c>
      <c r="AB20" s="78">
        <f t="shared" si="10"/>
        <v>644735099</v>
      </c>
      <c r="AC20" s="95">
        <f t="shared" si="11"/>
        <v>0.24459572461845691</v>
      </c>
      <c r="AD20" s="77">
        <v>667380021</v>
      </c>
      <c r="AE20" s="78">
        <v>16724847</v>
      </c>
      <c r="AF20" s="78">
        <f t="shared" si="12"/>
        <v>684104868</v>
      </c>
      <c r="AG20" s="78">
        <v>2837393498</v>
      </c>
      <c r="AH20" s="78">
        <v>2945289345</v>
      </c>
      <c r="AI20" s="79">
        <v>684104868</v>
      </c>
      <c r="AJ20" s="114">
        <f t="shared" si="13"/>
        <v>0.2411032761166918</v>
      </c>
      <c r="AK20" s="115">
        <f t="shared" si="14"/>
        <v>-5.7549318593651644E-2</v>
      </c>
    </row>
    <row r="21" spans="1:37" ht="13" x14ac:dyDescent="0.3">
      <c r="A21" s="55" t="s">
        <v>101</v>
      </c>
      <c r="B21" s="56" t="s">
        <v>432</v>
      </c>
      <c r="C21" s="57" t="s">
        <v>433</v>
      </c>
      <c r="D21" s="77">
        <v>522753416</v>
      </c>
      <c r="E21" s="78">
        <v>59117652</v>
      </c>
      <c r="F21" s="79">
        <f t="shared" si="0"/>
        <v>581871068</v>
      </c>
      <c r="G21" s="77">
        <v>522753416</v>
      </c>
      <c r="H21" s="78">
        <v>59117652</v>
      </c>
      <c r="I21" s="79">
        <f t="shared" si="1"/>
        <v>581871068</v>
      </c>
      <c r="J21" s="77">
        <v>93413855</v>
      </c>
      <c r="K21" s="78">
        <v>21070676</v>
      </c>
      <c r="L21" s="78">
        <f t="shared" si="2"/>
        <v>114484531</v>
      </c>
      <c r="M21" s="95">
        <f t="shared" si="3"/>
        <v>0.19675240323170701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93413855</v>
      </c>
      <c r="AA21" s="78">
        <v>21070676</v>
      </c>
      <c r="AB21" s="78">
        <f t="shared" si="10"/>
        <v>114484531</v>
      </c>
      <c r="AC21" s="95">
        <f t="shared" si="11"/>
        <v>0.19675240323170701</v>
      </c>
      <c r="AD21" s="77">
        <v>110617609</v>
      </c>
      <c r="AE21" s="78">
        <v>13928173</v>
      </c>
      <c r="AF21" s="78">
        <f t="shared" si="12"/>
        <v>124545782</v>
      </c>
      <c r="AG21" s="78">
        <v>518703713</v>
      </c>
      <c r="AH21" s="78">
        <v>692014619</v>
      </c>
      <c r="AI21" s="79">
        <v>124545782</v>
      </c>
      <c r="AJ21" s="114">
        <f t="shared" si="13"/>
        <v>0.24010967895269336</v>
      </c>
      <c r="AK21" s="115">
        <f t="shared" si="14"/>
        <v>-8.0783554757398401E-2</v>
      </c>
    </row>
    <row r="22" spans="1:37" ht="13" x14ac:dyDescent="0.3">
      <c r="A22" s="55" t="s">
        <v>101</v>
      </c>
      <c r="B22" s="56" t="s">
        <v>434</v>
      </c>
      <c r="C22" s="57" t="s">
        <v>435</v>
      </c>
      <c r="D22" s="77">
        <v>1265588350</v>
      </c>
      <c r="E22" s="78">
        <v>256199805</v>
      </c>
      <c r="F22" s="79">
        <f t="shared" si="0"/>
        <v>1521788155</v>
      </c>
      <c r="G22" s="77">
        <v>1265588350</v>
      </c>
      <c r="H22" s="78">
        <v>256199805</v>
      </c>
      <c r="I22" s="79">
        <f t="shared" si="1"/>
        <v>1521788155</v>
      </c>
      <c r="J22" s="77">
        <v>185569248</v>
      </c>
      <c r="K22" s="78">
        <v>80211163</v>
      </c>
      <c r="L22" s="78">
        <f t="shared" si="2"/>
        <v>265780411</v>
      </c>
      <c r="M22" s="95">
        <f t="shared" si="3"/>
        <v>0.1746500721054699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185569248</v>
      </c>
      <c r="AA22" s="78">
        <v>80211163</v>
      </c>
      <c r="AB22" s="78">
        <f t="shared" si="10"/>
        <v>265780411</v>
      </c>
      <c r="AC22" s="95">
        <f t="shared" si="11"/>
        <v>0.1746500721054699</v>
      </c>
      <c r="AD22" s="77">
        <v>172278319</v>
      </c>
      <c r="AE22" s="78">
        <v>43810422</v>
      </c>
      <c r="AF22" s="78">
        <f t="shared" si="12"/>
        <v>216088741</v>
      </c>
      <c r="AG22" s="78">
        <v>1450308214</v>
      </c>
      <c r="AH22" s="78">
        <v>1350169855</v>
      </c>
      <c r="AI22" s="79">
        <v>216088741</v>
      </c>
      <c r="AJ22" s="114">
        <f t="shared" si="13"/>
        <v>0.14899504733826185</v>
      </c>
      <c r="AK22" s="115">
        <f t="shared" si="14"/>
        <v>0.22995955166400828</v>
      </c>
    </row>
    <row r="23" spans="1:37" ht="13" x14ac:dyDescent="0.3">
      <c r="A23" s="55" t="s">
        <v>101</v>
      </c>
      <c r="B23" s="56" t="s">
        <v>436</v>
      </c>
      <c r="C23" s="57" t="s">
        <v>437</v>
      </c>
      <c r="D23" s="77">
        <v>832967112</v>
      </c>
      <c r="E23" s="78">
        <v>155276149</v>
      </c>
      <c r="F23" s="79">
        <f t="shared" si="0"/>
        <v>988243261</v>
      </c>
      <c r="G23" s="77">
        <v>832967112</v>
      </c>
      <c r="H23" s="78">
        <v>155276149</v>
      </c>
      <c r="I23" s="79">
        <f t="shared" si="1"/>
        <v>988243261</v>
      </c>
      <c r="J23" s="77">
        <v>294728276</v>
      </c>
      <c r="K23" s="78">
        <v>32235292</v>
      </c>
      <c r="L23" s="78">
        <f t="shared" si="2"/>
        <v>326963568</v>
      </c>
      <c r="M23" s="95">
        <f t="shared" si="3"/>
        <v>0.33085332417966268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294728276</v>
      </c>
      <c r="AA23" s="78">
        <v>32235292</v>
      </c>
      <c r="AB23" s="78">
        <f t="shared" si="10"/>
        <v>326963568</v>
      </c>
      <c r="AC23" s="95">
        <f t="shared" si="11"/>
        <v>0.33085332417966268</v>
      </c>
      <c r="AD23" s="77">
        <v>141539071</v>
      </c>
      <c r="AE23" s="78">
        <v>18568560</v>
      </c>
      <c r="AF23" s="78">
        <f t="shared" si="12"/>
        <v>160107631</v>
      </c>
      <c r="AG23" s="78">
        <v>951805656</v>
      </c>
      <c r="AH23" s="78">
        <v>954458779</v>
      </c>
      <c r="AI23" s="79">
        <v>160107631</v>
      </c>
      <c r="AJ23" s="114">
        <f t="shared" si="13"/>
        <v>0.16821462447791968</v>
      </c>
      <c r="AK23" s="115">
        <f t="shared" si="14"/>
        <v>1.0421485594275017</v>
      </c>
    </row>
    <row r="24" spans="1:37" ht="13" x14ac:dyDescent="0.3">
      <c r="A24" s="55" t="s">
        <v>116</v>
      </c>
      <c r="B24" s="56" t="s">
        <v>438</v>
      </c>
      <c r="C24" s="57" t="s">
        <v>439</v>
      </c>
      <c r="D24" s="77">
        <v>782952931</v>
      </c>
      <c r="E24" s="78">
        <v>40657500</v>
      </c>
      <c r="F24" s="79">
        <f t="shared" si="0"/>
        <v>823610431</v>
      </c>
      <c r="G24" s="77">
        <v>796475015</v>
      </c>
      <c r="H24" s="78">
        <v>47451941</v>
      </c>
      <c r="I24" s="79">
        <f t="shared" si="1"/>
        <v>843926956</v>
      </c>
      <c r="J24" s="77">
        <v>144403176</v>
      </c>
      <c r="K24" s="78">
        <v>1793550</v>
      </c>
      <c r="L24" s="78">
        <f t="shared" si="2"/>
        <v>146196726</v>
      </c>
      <c r="M24" s="95">
        <f t="shared" si="3"/>
        <v>0.17750713261668247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144403176</v>
      </c>
      <c r="AA24" s="78">
        <v>1793550</v>
      </c>
      <c r="AB24" s="78">
        <f t="shared" si="10"/>
        <v>146196726</v>
      </c>
      <c r="AC24" s="95">
        <f t="shared" si="11"/>
        <v>0.17750713261668247</v>
      </c>
      <c r="AD24" s="77">
        <v>215263819</v>
      </c>
      <c r="AE24" s="78">
        <v>3640849</v>
      </c>
      <c r="AF24" s="78">
        <f t="shared" si="12"/>
        <v>218904668</v>
      </c>
      <c r="AG24" s="78">
        <v>836381738</v>
      </c>
      <c r="AH24" s="78">
        <v>1310907151</v>
      </c>
      <c r="AI24" s="79">
        <v>218904668</v>
      </c>
      <c r="AJ24" s="114">
        <f t="shared" si="13"/>
        <v>0.26172817752269001</v>
      </c>
      <c r="AK24" s="115">
        <f t="shared" si="14"/>
        <v>-0.33214431955375201</v>
      </c>
    </row>
    <row r="25" spans="1:37" ht="14" x14ac:dyDescent="0.3">
      <c r="A25" s="58" t="s">
        <v>0</v>
      </c>
      <c r="B25" s="59" t="s">
        <v>440</v>
      </c>
      <c r="C25" s="60" t="s">
        <v>0</v>
      </c>
      <c r="D25" s="80">
        <f>SUM(D18:D24)</f>
        <v>12577593007</v>
      </c>
      <c r="E25" s="81">
        <f>SUM(E18:E24)</f>
        <v>937538385</v>
      </c>
      <c r="F25" s="82">
        <f t="shared" si="0"/>
        <v>13515131392</v>
      </c>
      <c r="G25" s="80">
        <f>SUM(G18:G24)</f>
        <v>12591115091</v>
      </c>
      <c r="H25" s="81">
        <f>SUM(H18:H24)</f>
        <v>944332826</v>
      </c>
      <c r="I25" s="82">
        <f t="shared" si="1"/>
        <v>13535447917</v>
      </c>
      <c r="J25" s="80">
        <f>SUM(J18:J24)</f>
        <v>2890423670</v>
      </c>
      <c r="K25" s="81">
        <f>SUM(K18:K24)</f>
        <v>178748829</v>
      </c>
      <c r="L25" s="81">
        <f t="shared" si="2"/>
        <v>3069172499</v>
      </c>
      <c r="M25" s="96">
        <f t="shared" si="3"/>
        <v>0.22709157683932935</v>
      </c>
      <c r="N25" s="80">
        <f>SUM(N18:N24)</f>
        <v>0</v>
      </c>
      <c r="O25" s="81">
        <f>SUM(O18:O24)</f>
        <v>0</v>
      </c>
      <c r="P25" s="81">
        <f t="shared" si="4"/>
        <v>0</v>
      </c>
      <c r="Q25" s="96">
        <f t="shared" si="5"/>
        <v>0</v>
      </c>
      <c r="R25" s="80">
        <f>SUM(R18:R24)</f>
        <v>0</v>
      </c>
      <c r="S25" s="81">
        <f>SUM(S18:S24)</f>
        <v>0</v>
      </c>
      <c r="T25" s="81">
        <f t="shared" si="6"/>
        <v>0</v>
      </c>
      <c r="U25" s="96">
        <f t="shared" si="7"/>
        <v>0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v>2890423670</v>
      </c>
      <c r="AA25" s="81">
        <v>178748829</v>
      </c>
      <c r="AB25" s="81">
        <f t="shared" si="10"/>
        <v>3069172499</v>
      </c>
      <c r="AC25" s="96">
        <f t="shared" si="11"/>
        <v>0.22709157683932935</v>
      </c>
      <c r="AD25" s="80">
        <f>SUM(AD18:AD24)</f>
        <v>2492971612</v>
      </c>
      <c r="AE25" s="81">
        <f>SUM(AE18:AE24)</f>
        <v>149465188</v>
      </c>
      <c r="AF25" s="81">
        <f t="shared" si="12"/>
        <v>2642436800</v>
      </c>
      <c r="AG25" s="81">
        <f>SUM(AG18:AG24)</f>
        <v>12858646824</v>
      </c>
      <c r="AH25" s="81">
        <f>SUM(AH18:AH24)</f>
        <v>13864923549</v>
      </c>
      <c r="AI25" s="82">
        <f>SUM(AI18:AI24)</f>
        <v>2642436800</v>
      </c>
      <c r="AJ25" s="116">
        <f t="shared" si="13"/>
        <v>0.20549882395619018</v>
      </c>
      <c r="AK25" s="117">
        <f t="shared" si="14"/>
        <v>0.16149324706649559</v>
      </c>
    </row>
    <row r="26" spans="1:37" ht="13" x14ac:dyDescent="0.3">
      <c r="A26" s="55" t="s">
        <v>101</v>
      </c>
      <c r="B26" s="56" t="s">
        <v>441</v>
      </c>
      <c r="C26" s="57" t="s">
        <v>442</v>
      </c>
      <c r="D26" s="77">
        <v>1114601724</v>
      </c>
      <c r="E26" s="78">
        <v>123732799</v>
      </c>
      <c r="F26" s="79">
        <f t="shared" si="0"/>
        <v>1238334523</v>
      </c>
      <c r="G26" s="77">
        <v>1114601724</v>
      </c>
      <c r="H26" s="78">
        <v>123732799</v>
      </c>
      <c r="I26" s="79">
        <f t="shared" si="1"/>
        <v>1238334523</v>
      </c>
      <c r="J26" s="77">
        <v>297853394</v>
      </c>
      <c r="K26" s="78">
        <v>17214094</v>
      </c>
      <c r="L26" s="78">
        <f t="shared" si="2"/>
        <v>315067488</v>
      </c>
      <c r="M26" s="95">
        <f t="shared" si="3"/>
        <v>0.2544284134441433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297853394</v>
      </c>
      <c r="AA26" s="78">
        <v>17214094</v>
      </c>
      <c r="AB26" s="78">
        <f t="shared" si="10"/>
        <v>315067488</v>
      </c>
      <c r="AC26" s="95">
        <f t="shared" si="11"/>
        <v>0.2544284134441433</v>
      </c>
      <c r="AD26" s="77">
        <v>251532328</v>
      </c>
      <c r="AE26" s="78">
        <v>23363759</v>
      </c>
      <c r="AF26" s="78">
        <f t="shared" si="12"/>
        <v>274896087</v>
      </c>
      <c r="AG26" s="78">
        <v>1196439766</v>
      </c>
      <c r="AH26" s="78">
        <v>1105279689</v>
      </c>
      <c r="AI26" s="79">
        <v>274896087</v>
      </c>
      <c r="AJ26" s="114">
        <f t="shared" si="13"/>
        <v>0.22976174381017689</v>
      </c>
      <c r="AK26" s="115">
        <f t="shared" si="14"/>
        <v>0.146133040445934</v>
      </c>
    </row>
    <row r="27" spans="1:37" ht="13" x14ac:dyDescent="0.3">
      <c r="A27" s="55" t="s">
        <v>101</v>
      </c>
      <c r="B27" s="56" t="s">
        <v>443</v>
      </c>
      <c r="C27" s="57" t="s">
        <v>444</v>
      </c>
      <c r="D27" s="77">
        <v>1344289255</v>
      </c>
      <c r="E27" s="78">
        <v>358492510</v>
      </c>
      <c r="F27" s="79">
        <f t="shared" si="0"/>
        <v>1702781765</v>
      </c>
      <c r="G27" s="77">
        <v>1344289255</v>
      </c>
      <c r="H27" s="78">
        <v>358492510</v>
      </c>
      <c r="I27" s="79">
        <f t="shared" si="1"/>
        <v>1702781765</v>
      </c>
      <c r="J27" s="77">
        <v>322194803</v>
      </c>
      <c r="K27" s="78">
        <v>67980573</v>
      </c>
      <c r="L27" s="78">
        <f t="shared" si="2"/>
        <v>390175376</v>
      </c>
      <c r="M27" s="95">
        <f t="shared" si="3"/>
        <v>0.22913997789963414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322194803</v>
      </c>
      <c r="AA27" s="78">
        <v>67980573</v>
      </c>
      <c r="AB27" s="78">
        <f t="shared" si="10"/>
        <v>390175376</v>
      </c>
      <c r="AC27" s="95">
        <f t="shared" si="11"/>
        <v>0.22913997789963414</v>
      </c>
      <c r="AD27" s="77">
        <v>330480069</v>
      </c>
      <c r="AE27" s="78">
        <v>82936441</v>
      </c>
      <c r="AF27" s="78">
        <f t="shared" si="12"/>
        <v>413416510</v>
      </c>
      <c r="AG27" s="78">
        <v>1766481744</v>
      </c>
      <c r="AH27" s="78">
        <v>1703851650</v>
      </c>
      <c r="AI27" s="79">
        <v>413416510</v>
      </c>
      <c r="AJ27" s="114">
        <f t="shared" si="13"/>
        <v>0.23403384235597285</v>
      </c>
      <c r="AK27" s="115">
        <f t="shared" si="14"/>
        <v>-5.6217237187745628E-2</v>
      </c>
    </row>
    <row r="28" spans="1:37" ht="13" x14ac:dyDescent="0.3">
      <c r="A28" s="55" t="s">
        <v>101</v>
      </c>
      <c r="B28" s="56" t="s">
        <v>445</v>
      </c>
      <c r="C28" s="57" t="s">
        <v>446</v>
      </c>
      <c r="D28" s="77">
        <v>1875423413</v>
      </c>
      <c r="E28" s="78">
        <v>580182587</v>
      </c>
      <c r="F28" s="79">
        <f t="shared" si="0"/>
        <v>2455606000</v>
      </c>
      <c r="G28" s="77">
        <v>1875423413</v>
      </c>
      <c r="H28" s="78">
        <v>580182587</v>
      </c>
      <c r="I28" s="79">
        <f t="shared" si="1"/>
        <v>2455606000</v>
      </c>
      <c r="J28" s="77">
        <v>233783839</v>
      </c>
      <c r="K28" s="78">
        <v>45579063</v>
      </c>
      <c r="L28" s="78">
        <f t="shared" si="2"/>
        <v>279362902</v>
      </c>
      <c r="M28" s="95">
        <f t="shared" si="3"/>
        <v>0.11376536056680103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233783839</v>
      </c>
      <c r="AA28" s="78">
        <v>45579063</v>
      </c>
      <c r="AB28" s="78">
        <f t="shared" si="10"/>
        <v>279362902</v>
      </c>
      <c r="AC28" s="95">
        <f t="shared" si="11"/>
        <v>0.11376536056680103</v>
      </c>
      <c r="AD28" s="77">
        <v>192957435</v>
      </c>
      <c r="AE28" s="78">
        <v>80441662</v>
      </c>
      <c r="AF28" s="78">
        <f t="shared" si="12"/>
        <v>273399097</v>
      </c>
      <c r="AG28" s="78">
        <v>2287354980</v>
      </c>
      <c r="AH28" s="78">
        <v>2576693500</v>
      </c>
      <c r="AI28" s="79">
        <v>273399097</v>
      </c>
      <c r="AJ28" s="114">
        <f t="shared" si="13"/>
        <v>0.11952630850503143</v>
      </c>
      <c r="AK28" s="115">
        <f t="shared" si="14"/>
        <v>2.1813550466847298E-2</v>
      </c>
    </row>
    <row r="29" spans="1:37" ht="13" x14ac:dyDescent="0.3">
      <c r="A29" s="55" t="s">
        <v>101</v>
      </c>
      <c r="B29" s="56" t="s">
        <v>81</v>
      </c>
      <c r="C29" s="57" t="s">
        <v>82</v>
      </c>
      <c r="D29" s="77">
        <v>4556980897</v>
      </c>
      <c r="E29" s="78">
        <v>720934000</v>
      </c>
      <c r="F29" s="79">
        <f t="shared" si="0"/>
        <v>5277914897</v>
      </c>
      <c r="G29" s="77">
        <v>4556980897</v>
      </c>
      <c r="H29" s="78">
        <v>720934000</v>
      </c>
      <c r="I29" s="79">
        <f t="shared" si="1"/>
        <v>5277914897</v>
      </c>
      <c r="J29" s="77">
        <v>1117659208</v>
      </c>
      <c r="K29" s="78">
        <v>149170828</v>
      </c>
      <c r="L29" s="78">
        <f t="shared" si="2"/>
        <v>1266830036</v>
      </c>
      <c r="M29" s="95">
        <f t="shared" si="3"/>
        <v>0.24002471823107155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1117659208</v>
      </c>
      <c r="AA29" s="78">
        <v>149170828</v>
      </c>
      <c r="AB29" s="78">
        <f t="shared" si="10"/>
        <v>1266830036</v>
      </c>
      <c r="AC29" s="95">
        <f t="shared" si="11"/>
        <v>0.24002471823107155</v>
      </c>
      <c r="AD29" s="77">
        <v>1061805067</v>
      </c>
      <c r="AE29" s="78">
        <v>125014267</v>
      </c>
      <c r="AF29" s="78">
        <f t="shared" si="12"/>
        <v>1186819334</v>
      </c>
      <c r="AG29" s="78">
        <v>4905273512</v>
      </c>
      <c r="AH29" s="78">
        <v>5084831290</v>
      </c>
      <c r="AI29" s="79">
        <v>1186819334</v>
      </c>
      <c r="AJ29" s="114">
        <f t="shared" si="13"/>
        <v>0.24194763678246042</v>
      </c>
      <c r="AK29" s="115">
        <f t="shared" si="14"/>
        <v>6.7416075646775653E-2</v>
      </c>
    </row>
    <row r="30" spans="1:37" ht="13" x14ac:dyDescent="0.3">
      <c r="A30" s="55" t="s">
        <v>116</v>
      </c>
      <c r="B30" s="56" t="s">
        <v>447</v>
      </c>
      <c r="C30" s="57" t="s">
        <v>448</v>
      </c>
      <c r="D30" s="77">
        <v>303772341</v>
      </c>
      <c r="E30" s="78">
        <v>205633023</v>
      </c>
      <c r="F30" s="79">
        <f t="shared" si="0"/>
        <v>509405364</v>
      </c>
      <c r="G30" s="77">
        <v>303772341</v>
      </c>
      <c r="H30" s="78">
        <v>205633023</v>
      </c>
      <c r="I30" s="79">
        <f t="shared" si="1"/>
        <v>509405364</v>
      </c>
      <c r="J30" s="77">
        <v>72683499</v>
      </c>
      <c r="K30" s="78">
        <v>45718514</v>
      </c>
      <c r="L30" s="78">
        <f t="shared" si="2"/>
        <v>118402013</v>
      </c>
      <c r="M30" s="95">
        <f t="shared" si="3"/>
        <v>0.23243181436149934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72683499</v>
      </c>
      <c r="AA30" s="78">
        <v>45718514</v>
      </c>
      <c r="AB30" s="78">
        <f t="shared" si="10"/>
        <v>118402013</v>
      </c>
      <c r="AC30" s="95">
        <f t="shared" si="11"/>
        <v>0.23243181436149934</v>
      </c>
      <c r="AD30" s="77">
        <v>75628379</v>
      </c>
      <c r="AE30" s="78">
        <v>8612152</v>
      </c>
      <c r="AF30" s="78">
        <f t="shared" si="12"/>
        <v>84240531</v>
      </c>
      <c r="AG30" s="78">
        <v>396393486</v>
      </c>
      <c r="AH30" s="78">
        <v>414292908</v>
      </c>
      <c r="AI30" s="79">
        <v>84240531</v>
      </c>
      <c r="AJ30" s="114">
        <f t="shared" si="13"/>
        <v>0.21251744535479072</v>
      </c>
      <c r="AK30" s="115">
        <f t="shared" si="14"/>
        <v>0.40552310858534346</v>
      </c>
    </row>
    <row r="31" spans="1:37" ht="14" x14ac:dyDescent="0.3">
      <c r="A31" s="58" t="s">
        <v>0</v>
      </c>
      <c r="B31" s="59" t="s">
        <v>449</v>
      </c>
      <c r="C31" s="60" t="s">
        <v>0</v>
      </c>
      <c r="D31" s="80">
        <f>SUM(D26:D30)</f>
        <v>9195067630</v>
      </c>
      <c r="E31" s="81">
        <f>SUM(E26:E30)</f>
        <v>1988974919</v>
      </c>
      <c r="F31" s="82">
        <f t="shared" si="0"/>
        <v>11184042549</v>
      </c>
      <c r="G31" s="80">
        <f>SUM(G26:G30)</f>
        <v>9195067630</v>
      </c>
      <c r="H31" s="81">
        <f>SUM(H26:H30)</f>
        <v>1988974919</v>
      </c>
      <c r="I31" s="82">
        <f t="shared" si="1"/>
        <v>11184042549</v>
      </c>
      <c r="J31" s="80">
        <f>SUM(J26:J30)</f>
        <v>2044174743</v>
      </c>
      <c r="K31" s="81">
        <f>SUM(K26:K30)</f>
        <v>325663072</v>
      </c>
      <c r="L31" s="81">
        <f t="shared" si="2"/>
        <v>2369837815</v>
      </c>
      <c r="M31" s="96">
        <f t="shared" si="3"/>
        <v>0.21189456358174305</v>
      </c>
      <c r="N31" s="80">
        <f>SUM(N26:N30)</f>
        <v>0</v>
      </c>
      <c r="O31" s="81">
        <f>SUM(O26:O30)</f>
        <v>0</v>
      </c>
      <c r="P31" s="81">
        <f t="shared" si="4"/>
        <v>0</v>
      </c>
      <c r="Q31" s="96">
        <f t="shared" si="5"/>
        <v>0</v>
      </c>
      <c r="R31" s="80">
        <f>SUM(R26:R30)</f>
        <v>0</v>
      </c>
      <c r="S31" s="81">
        <f>SUM(S26:S30)</f>
        <v>0</v>
      </c>
      <c r="T31" s="81">
        <f t="shared" si="6"/>
        <v>0</v>
      </c>
      <c r="U31" s="96">
        <f t="shared" si="7"/>
        <v>0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v>2044174743</v>
      </c>
      <c r="AA31" s="81">
        <v>325663072</v>
      </c>
      <c r="AB31" s="81">
        <f t="shared" si="10"/>
        <v>2369837815</v>
      </c>
      <c r="AC31" s="96">
        <f t="shared" si="11"/>
        <v>0.21189456358174305</v>
      </c>
      <c r="AD31" s="80">
        <f>SUM(AD26:AD30)</f>
        <v>1912403278</v>
      </c>
      <c r="AE31" s="81">
        <f>SUM(AE26:AE30)</f>
        <v>320368281</v>
      </c>
      <c r="AF31" s="81">
        <f t="shared" si="12"/>
        <v>2232771559</v>
      </c>
      <c r="AG31" s="81">
        <f>SUM(AG26:AG30)</f>
        <v>10551943488</v>
      </c>
      <c r="AH31" s="81">
        <f>SUM(AH26:AH30)</f>
        <v>10884949037</v>
      </c>
      <c r="AI31" s="82">
        <f>SUM(AI26:AI30)</f>
        <v>2232771559</v>
      </c>
      <c r="AJ31" s="116">
        <f t="shared" si="13"/>
        <v>0.21159813465066199</v>
      </c>
      <c r="AK31" s="117">
        <f t="shared" si="14"/>
        <v>6.1388392129729796E-2</v>
      </c>
    </row>
    <row r="32" spans="1:37" ht="14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32002455787</v>
      </c>
      <c r="E32" s="84">
        <f>SUM(E9:E16,E18:E24,E26:E30)</f>
        <v>4013221064</v>
      </c>
      <c r="F32" s="85">
        <f t="shared" si="0"/>
        <v>36015676851</v>
      </c>
      <c r="G32" s="83">
        <f>SUM(G9:G16,G18:G24,G26:G30)</f>
        <v>32015977871</v>
      </c>
      <c r="H32" s="84">
        <f>SUM(H9:H16,H18:H24,H26:H30)</f>
        <v>4020015505</v>
      </c>
      <c r="I32" s="85">
        <f t="shared" si="1"/>
        <v>36035993376</v>
      </c>
      <c r="J32" s="83">
        <f>SUM(J9:J16,J18:J24,J26:J30)</f>
        <v>7219249653</v>
      </c>
      <c r="K32" s="84">
        <f>SUM(K9:K16,K18:K24,K26:K30)</f>
        <v>691830329</v>
      </c>
      <c r="L32" s="84">
        <f t="shared" si="2"/>
        <v>7911079982</v>
      </c>
      <c r="M32" s="97">
        <f t="shared" si="3"/>
        <v>0.21965656829743416</v>
      </c>
      <c r="N32" s="83">
        <f>SUM(N9:N16,N18:N24,N26:N30)</f>
        <v>0</v>
      </c>
      <c r="O32" s="84">
        <f>SUM(O9:O16,O18:O24,O26:O30)</f>
        <v>0</v>
      </c>
      <c r="P32" s="84">
        <f t="shared" si="4"/>
        <v>0</v>
      </c>
      <c r="Q32" s="97">
        <f t="shared" si="5"/>
        <v>0</v>
      </c>
      <c r="R32" s="83">
        <f>SUM(R9:R16,R18:R24,R26:R30)</f>
        <v>0</v>
      </c>
      <c r="S32" s="84">
        <f>SUM(S9:S16,S18:S24,S26:S30)</f>
        <v>0</v>
      </c>
      <c r="T32" s="84">
        <f t="shared" si="6"/>
        <v>0</v>
      </c>
      <c r="U32" s="97">
        <f t="shared" si="7"/>
        <v>0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v>7219249653</v>
      </c>
      <c r="AA32" s="84">
        <v>691830329</v>
      </c>
      <c r="AB32" s="84">
        <f t="shared" si="10"/>
        <v>7911079982</v>
      </c>
      <c r="AC32" s="97">
        <f t="shared" si="11"/>
        <v>0.21965656829743416</v>
      </c>
      <c r="AD32" s="83">
        <f>SUM(AD9:AD16,AD18:AD24,AD26:AD30)</f>
        <v>6525671082</v>
      </c>
      <c r="AE32" s="84">
        <f>SUM(AE9:AE16,AE18:AE24,AE26:AE30)</f>
        <v>672220241</v>
      </c>
      <c r="AF32" s="84">
        <f t="shared" si="12"/>
        <v>7197891323</v>
      </c>
      <c r="AG32" s="84">
        <f>SUM(AG9:AG16,AG18:AG24,AG26:AG30)</f>
        <v>34778693800</v>
      </c>
      <c r="AH32" s="84">
        <f>SUM(AH9:AH16,AH18:AH24,AH26:AH30)</f>
        <v>36870863115</v>
      </c>
      <c r="AI32" s="85">
        <f>SUM(AI9:AI16,AI18:AI24,AI26:AI30)</f>
        <v>7197891323</v>
      </c>
      <c r="AJ32" s="118">
        <f t="shared" si="13"/>
        <v>0.20696266985737113</v>
      </c>
      <c r="AK32" s="119">
        <f t="shared" si="14"/>
        <v>9.908299903349338E-2</v>
      </c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AFC7AB-8686-4244-AA7C-E6161A94A0C4}"/>
</file>

<file path=customXml/itemProps2.xml><?xml version="1.0" encoding="utf-8"?>
<ds:datastoreItem xmlns:ds="http://schemas.openxmlformats.org/officeDocument/2006/customXml" ds:itemID="{3C20122C-5608-4DB2-BB9E-5101599DD448}"/>
</file>

<file path=customXml/itemProps3.xml><?xml version="1.0" encoding="utf-8"?>
<ds:datastoreItem xmlns:ds="http://schemas.openxmlformats.org/officeDocument/2006/customXml" ds:itemID="{5B9F7B7E-DC32-41D2-AB60-11EAD01D4D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2025-10-30T10:34:43Z</dcterms:created>
  <dcterms:modified xsi:type="dcterms:W3CDTF">2025-10-30T12:52:45Z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